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b3d566d256bc2bcb/Documents/Classif 2024/Documents 2025/"/>
    </mc:Choice>
  </mc:AlternateContent>
  <xr:revisionPtr revIDLastSave="0" documentId="13_ncr:1000001_{2A363A6A-84B9-104A-9002-498D7F1C5175}" xr6:coauthVersionLast="47" xr6:coauthVersionMax="47" xr10:uidLastSave="{00000000-0000-0000-0000-000000000000}"/>
  <bookViews>
    <workbookView xWindow="0" yWindow="500" windowWidth="28800" windowHeight="14260" xr2:uid="{00000000-000D-0000-FFFF-FFFF00000000}"/>
  </bookViews>
  <sheets>
    <sheet name="Simulateur" sheetId="3" r:id="rId1"/>
    <sheet name="Feuil2" sheetId="2" state="hidden" r:id="rId2"/>
  </sheets>
  <definedNames>
    <definedName name="Grille_administrative">Feuil2!$G$5:$G$14</definedName>
    <definedName name="Grille_informaticiens">Feuil2!$A$20:$A$34</definedName>
    <definedName name="Grille_ingéconseil">Feuil2!$A$56:$A$60</definedName>
    <definedName name="Grille_soignants">Feuil2!$G$38:$G$49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90" i="2" l="1"/>
  <c r="AA88" i="2"/>
  <c r="AA86" i="2"/>
  <c r="AB90" i="2"/>
  <c r="AC90" i="2"/>
  <c r="V90" i="2"/>
  <c r="AB88" i="2"/>
  <c r="AC88" i="2"/>
  <c r="V88" i="2"/>
  <c r="AB86" i="2"/>
  <c r="AC86" i="2"/>
  <c r="V86" i="2"/>
  <c r="AB133" i="2"/>
  <c r="AC133" i="2"/>
  <c r="AA133" i="2"/>
  <c r="V133" i="2"/>
  <c r="AB132" i="2"/>
  <c r="AC132" i="2"/>
  <c r="AA132" i="2"/>
  <c r="V132" i="2"/>
  <c r="AB131" i="2"/>
  <c r="AC131" i="2"/>
  <c r="AA131" i="2"/>
  <c r="V131" i="2"/>
  <c r="AB130" i="2"/>
  <c r="AC130" i="2"/>
  <c r="AA130" i="2"/>
  <c r="V130" i="2"/>
  <c r="AB129" i="2"/>
  <c r="AC129" i="2"/>
  <c r="AA129" i="2"/>
  <c r="V129" i="2"/>
  <c r="AB128" i="2"/>
  <c r="AC128" i="2"/>
  <c r="AA128" i="2"/>
  <c r="V128" i="2"/>
  <c r="AB127" i="2"/>
  <c r="AC127" i="2"/>
  <c r="AA127" i="2"/>
  <c r="V127" i="2"/>
  <c r="AB126" i="2"/>
  <c r="AC126" i="2"/>
  <c r="AA126" i="2"/>
  <c r="V126" i="2"/>
  <c r="AB125" i="2"/>
  <c r="AC125" i="2"/>
  <c r="AA125" i="2"/>
  <c r="V125" i="2"/>
  <c r="AB124" i="2"/>
  <c r="AC124" i="2"/>
  <c r="AA124" i="2"/>
  <c r="V124" i="2"/>
  <c r="AB123" i="2"/>
  <c r="AC123" i="2"/>
  <c r="AA123" i="2"/>
  <c r="V123" i="2"/>
  <c r="AB122" i="2"/>
  <c r="AC122" i="2"/>
  <c r="AA122" i="2"/>
  <c r="V122" i="2"/>
  <c r="AB121" i="2"/>
  <c r="AC121" i="2"/>
  <c r="AA121" i="2"/>
  <c r="V121" i="2"/>
  <c r="AB120" i="2"/>
  <c r="AC120" i="2"/>
  <c r="AA120" i="2"/>
  <c r="V120" i="2"/>
  <c r="AB119" i="2"/>
  <c r="AC119" i="2"/>
  <c r="AA119" i="2"/>
  <c r="V119" i="2"/>
  <c r="AB118" i="2"/>
  <c r="AC118" i="2"/>
  <c r="AA118" i="2"/>
  <c r="V118" i="2"/>
  <c r="AB117" i="2"/>
  <c r="AC117" i="2"/>
  <c r="AA117" i="2"/>
  <c r="V117" i="2"/>
  <c r="AB116" i="2"/>
  <c r="AC116" i="2"/>
  <c r="AA116" i="2"/>
  <c r="V116" i="2"/>
  <c r="AB115" i="2"/>
  <c r="AC115" i="2"/>
  <c r="AA115" i="2"/>
  <c r="V115" i="2"/>
  <c r="AB114" i="2"/>
  <c r="AC114" i="2"/>
  <c r="AA114" i="2"/>
  <c r="V114" i="2"/>
  <c r="AB113" i="2"/>
  <c r="AC113" i="2"/>
  <c r="AA113" i="2"/>
  <c r="V113" i="2"/>
  <c r="AB112" i="2"/>
  <c r="AC112" i="2"/>
  <c r="AA112" i="2"/>
  <c r="V112" i="2"/>
  <c r="AB111" i="2"/>
  <c r="AC111" i="2"/>
  <c r="AA111" i="2"/>
  <c r="V111" i="2"/>
  <c r="AB110" i="2"/>
  <c r="AC110" i="2"/>
  <c r="AA110" i="2"/>
  <c r="V110" i="2"/>
  <c r="AB109" i="2"/>
  <c r="AC109" i="2"/>
  <c r="AA109" i="2"/>
  <c r="V109" i="2"/>
  <c r="AB108" i="2"/>
  <c r="AC108" i="2"/>
  <c r="AA108" i="2"/>
  <c r="V108" i="2"/>
  <c r="AB107" i="2"/>
  <c r="AC107" i="2"/>
  <c r="AA107" i="2"/>
  <c r="V107" i="2"/>
  <c r="AB106" i="2"/>
  <c r="AC106" i="2"/>
  <c r="AA106" i="2"/>
  <c r="V106" i="2"/>
  <c r="AB105" i="2"/>
  <c r="AC105" i="2"/>
  <c r="AA105" i="2"/>
  <c r="V105" i="2"/>
  <c r="AB104" i="2"/>
  <c r="AC104" i="2"/>
  <c r="AA104" i="2"/>
  <c r="V104" i="2"/>
  <c r="AB103" i="2"/>
  <c r="AC103" i="2"/>
  <c r="AA103" i="2"/>
  <c r="V103" i="2"/>
  <c r="AB102" i="2"/>
  <c r="AC102" i="2"/>
  <c r="AA102" i="2"/>
  <c r="V102" i="2"/>
  <c r="AB101" i="2"/>
  <c r="AC101" i="2"/>
  <c r="AA101" i="2"/>
  <c r="V101" i="2"/>
  <c r="AB100" i="2"/>
  <c r="AC100" i="2"/>
  <c r="AA100" i="2"/>
  <c r="V100" i="2"/>
  <c r="AB99" i="2"/>
  <c r="AC99" i="2"/>
  <c r="AA99" i="2"/>
  <c r="V99" i="2"/>
  <c r="AB98" i="2"/>
  <c r="AC98" i="2"/>
  <c r="AA98" i="2"/>
  <c r="V98" i="2"/>
  <c r="AB97" i="2"/>
  <c r="AC97" i="2"/>
  <c r="AA97" i="2"/>
  <c r="V97" i="2"/>
  <c r="AB96" i="2"/>
  <c r="AC96" i="2"/>
  <c r="AA96" i="2"/>
  <c r="V96" i="2"/>
  <c r="AB95" i="2"/>
  <c r="AC95" i="2"/>
  <c r="AA95" i="2"/>
  <c r="V95" i="2"/>
  <c r="AB94" i="2"/>
  <c r="AC94" i="2"/>
  <c r="AA94" i="2"/>
  <c r="V94" i="2"/>
  <c r="AB93" i="2"/>
  <c r="AC93" i="2"/>
  <c r="AA93" i="2"/>
  <c r="V93" i="2"/>
  <c r="AB92" i="2"/>
  <c r="AC92" i="2"/>
  <c r="AA92" i="2"/>
  <c r="V92" i="2"/>
  <c r="AB91" i="2"/>
  <c r="AC91" i="2"/>
  <c r="AA91" i="2"/>
  <c r="V91" i="2"/>
  <c r="AB89" i="2"/>
  <c r="AC89" i="2"/>
  <c r="AA89" i="2"/>
  <c r="V89" i="2"/>
  <c r="V87" i="2"/>
  <c r="AA87" i="2"/>
  <c r="AB87" i="2"/>
  <c r="AC87" i="2"/>
  <c r="AA63" i="2"/>
  <c r="AB35" i="2"/>
  <c r="AA85" i="2"/>
  <c r="B18" i="3"/>
  <c r="V85" i="2"/>
  <c r="V84" i="2"/>
  <c r="V83" i="2"/>
  <c r="V82" i="2"/>
  <c r="V81" i="2"/>
  <c r="V80" i="2"/>
  <c r="V79" i="2"/>
  <c r="V78" i="2"/>
  <c r="V77" i="2"/>
  <c r="V76" i="2"/>
  <c r="V75" i="2"/>
  <c r="V74" i="2"/>
  <c r="V73" i="2"/>
  <c r="V72" i="2"/>
  <c r="V71" i="2"/>
  <c r="V70" i="2"/>
  <c r="V69" i="2"/>
  <c r="V68" i="2"/>
  <c r="V67" i="2"/>
  <c r="V66" i="2"/>
  <c r="V65" i="2"/>
  <c r="V64" i="2"/>
  <c r="V63" i="2"/>
  <c r="V62" i="2"/>
  <c r="V61" i="2"/>
  <c r="V60" i="2"/>
  <c r="V59" i="2"/>
  <c r="V58" i="2"/>
  <c r="V57" i="2"/>
  <c r="V56" i="2"/>
  <c r="V55" i="2"/>
  <c r="V54" i="2"/>
  <c r="V53" i="2"/>
  <c r="V52" i="2"/>
  <c r="V51" i="2"/>
  <c r="V50" i="2"/>
  <c r="V49" i="2"/>
  <c r="V48" i="2"/>
  <c r="V47" i="2"/>
  <c r="V46" i="2"/>
  <c r="V45" i="2"/>
  <c r="V44" i="2"/>
  <c r="V43" i="2"/>
  <c r="V42" i="2"/>
  <c r="V41" i="2"/>
  <c r="V40" i="2"/>
  <c r="V39" i="2"/>
  <c r="V38" i="2"/>
  <c r="V37" i="2"/>
  <c r="V36" i="2"/>
  <c r="V35" i="2"/>
  <c r="V34" i="2"/>
  <c r="V33" i="2"/>
  <c r="V32" i="2"/>
  <c r="V31" i="2"/>
  <c r="V30" i="2"/>
  <c r="V29" i="2"/>
  <c r="V28" i="2"/>
  <c r="V27" i="2"/>
  <c r="V26" i="2"/>
  <c r="V25" i="2"/>
  <c r="V24" i="2"/>
  <c r="V23" i="2"/>
  <c r="V22" i="2"/>
  <c r="V21" i="2"/>
  <c r="V20" i="2"/>
  <c r="V19" i="2"/>
  <c r="V18" i="2"/>
  <c r="V17" i="2"/>
  <c r="V16" i="2"/>
  <c r="V15" i="2"/>
  <c r="V14" i="2"/>
  <c r="V13" i="2"/>
  <c r="V12" i="2"/>
  <c r="V11" i="2"/>
  <c r="V10" i="2"/>
  <c r="V9" i="2"/>
  <c r="V8" i="2"/>
  <c r="V7" i="2"/>
  <c r="V6" i="2"/>
  <c r="V5" i="2"/>
  <c r="B13" i="3"/>
  <c r="AB85" i="2"/>
  <c r="AC85" i="2"/>
  <c r="AB84" i="2"/>
  <c r="AC84" i="2"/>
  <c r="AB83" i="2"/>
  <c r="AC83" i="2"/>
  <c r="AB82" i="2"/>
  <c r="AC82" i="2"/>
  <c r="AB81" i="2"/>
  <c r="AC81" i="2"/>
  <c r="AB80" i="2"/>
  <c r="AC80" i="2"/>
  <c r="AB79" i="2"/>
  <c r="AC79" i="2"/>
  <c r="AB78" i="2"/>
  <c r="AC78" i="2"/>
  <c r="AB77" i="2"/>
  <c r="AC77" i="2"/>
  <c r="AB76" i="2"/>
  <c r="AC76" i="2"/>
  <c r="AB75" i="2"/>
  <c r="AC75" i="2"/>
  <c r="AB74" i="2"/>
  <c r="AC74" i="2"/>
  <c r="AB73" i="2"/>
  <c r="AC73" i="2"/>
  <c r="AB72" i="2"/>
  <c r="AC72" i="2"/>
  <c r="AB71" i="2"/>
  <c r="AC71" i="2"/>
  <c r="AB70" i="2"/>
  <c r="AC70" i="2"/>
  <c r="AB69" i="2"/>
  <c r="AC69" i="2"/>
  <c r="AB68" i="2"/>
  <c r="AC68" i="2"/>
  <c r="AB67" i="2"/>
  <c r="AC67" i="2"/>
  <c r="AB66" i="2"/>
  <c r="AC66" i="2"/>
  <c r="AB65" i="2"/>
  <c r="AC65" i="2"/>
  <c r="AB64" i="2"/>
  <c r="AC64" i="2"/>
  <c r="AB63" i="2"/>
  <c r="AC63" i="2"/>
  <c r="AB62" i="2"/>
  <c r="AC62" i="2"/>
  <c r="AB61" i="2"/>
  <c r="AC61" i="2"/>
  <c r="AB60" i="2"/>
  <c r="AC60" i="2"/>
  <c r="AB59" i="2"/>
  <c r="AC59" i="2"/>
  <c r="AB58" i="2"/>
  <c r="AC58" i="2"/>
  <c r="AB57" i="2"/>
  <c r="AC57" i="2"/>
  <c r="AB56" i="2"/>
  <c r="AC56" i="2"/>
  <c r="AB55" i="2"/>
  <c r="AC55" i="2"/>
  <c r="AB54" i="2"/>
  <c r="AC54" i="2"/>
  <c r="AB53" i="2"/>
  <c r="AC53" i="2"/>
  <c r="AB52" i="2"/>
  <c r="AC52" i="2"/>
  <c r="AB51" i="2"/>
  <c r="AC51" i="2"/>
  <c r="AB50" i="2"/>
  <c r="AC50" i="2"/>
  <c r="AB49" i="2"/>
  <c r="AC49" i="2"/>
  <c r="AB48" i="2"/>
  <c r="AC48" i="2"/>
  <c r="AB47" i="2"/>
  <c r="AC47" i="2"/>
  <c r="AB46" i="2"/>
  <c r="AC46" i="2"/>
  <c r="AB45" i="2"/>
  <c r="AC45" i="2"/>
  <c r="AB44" i="2"/>
  <c r="AC44" i="2"/>
  <c r="AB43" i="2"/>
  <c r="AC43" i="2"/>
  <c r="AB42" i="2"/>
  <c r="AC42" i="2"/>
  <c r="AB41" i="2"/>
  <c r="AC41" i="2"/>
  <c r="AB40" i="2"/>
  <c r="AC40" i="2"/>
  <c r="AB39" i="2"/>
  <c r="AC39" i="2"/>
  <c r="AB38" i="2"/>
  <c r="AC38" i="2"/>
  <c r="AB37" i="2"/>
  <c r="AC37" i="2"/>
  <c r="AB36" i="2"/>
  <c r="AC36" i="2"/>
  <c r="AC35" i="2"/>
  <c r="AB34" i="2"/>
  <c r="AC34" i="2"/>
  <c r="AB33" i="2"/>
  <c r="AC33" i="2"/>
  <c r="AB32" i="2"/>
  <c r="AC32" i="2"/>
  <c r="AB31" i="2"/>
  <c r="AC31" i="2"/>
  <c r="AB30" i="2"/>
  <c r="AC30" i="2"/>
  <c r="AB29" i="2"/>
  <c r="AC29" i="2"/>
  <c r="AB28" i="2"/>
  <c r="AC28" i="2"/>
  <c r="AB27" i="2"/>
  <c r="AC27" i="2"/>
  <c r="AB26" i="2"/>
  <c r="AC26" i="2"/>
  <c r="AB25" i="2"/>
  <c r="AC25" i="2"/>
  <c r="AB24" i="2"/>
  <c r="AC24" i="2"/>
  <c r="AB23" i="2"/>
  <c r="AC23" i="2"/>
  <c r="AB22" i="2"/>
  <c r="AC22" i="2"/>
  <c r="AB21" i="2"/>
  <c r="AC21" i="2"/>
  <c r="AB20" i="2"/>
  <c r="AC20" i="2"/>
  <c r="AB19" i="2"/>
  <c r="AC19" i="2"/>
  <c r="AB18" i="2"/>
  <c r="AC18" i="2"/>
  <c r="AB17" i="2"/>
  <c r="AC17" i="2"/>
  <c r="AB16" i="2"/>
  <c r="AC16" i="2"/>
  <c r="AB15" i="2"/>
  <c r="AC15" i="2"/>
  <c r="AB14" i="2"/>
  <c r="AC14" i="2"/>
  <c r="AB13" i="2"/>
  <c r="AC13" i="2"/>
  <c r="AB12" i="2"/>
  <c r="AC12" i="2"/>
  <c r="AB11" i="2"/>
  <c r="AC11" i="2"/>
  <c r="AB10" i="2"/>
  <c r="AC10" i="2"/>
  <c r="AB9" i="2"/>
  <c r="AC9" i="2"/>
  <c r="AB8" i="2"/>
  <c r="AC8" i="2"/>
  <c r="AB7" i="2"/>
  <c r="AC7" i="2"/>
  <c r="AB6" i="2"/>
  <c r="AC6" i="2"/>
  <c r="AB5" i="2"/>
  <c r="AC5" i="2"/>
  <c r="B23" i="3"/>
  <c r="B22" i="3"/>
  <c r="AA84" i="2"/>
  <c r="AA83" i="2"/>
  <c r="AA82" i="2"/>
  <c r="AA81" i="2"/>
  <c r="AA80" i="2"/>
  <c r="AA79" i="2"/>
  <c r="AA78" i="2"/>
  <c r="AA77" i="2"/>
  <c r="AA76" i="2"/>
  <c r="AA75" i="2"/>
  <c r="AA74" i="2"/>
  <c r="AA73" i="2"/>
  <c r="AA72" i="2"/>
  <c r="AA71" i="2"/>
  <c r="AA70" i="2"/>
  <c r="AA69" i="2"/>
  <c r="AA68" i="2"/>
  <c r="AA67" i="2"/>
  <c r="AA66" i="2"/>
  <c r="AA65" i="2"/>
  <c r="AA64" i="2"/>
  <c r="AA62" i="2"/>
  <c r="AA61" i="2"/>
  <c r="AA60" i="2"/>
  <c r="AA59" i="2"/>
  <c r="AA58" i="2"/>
  <c r="AA57" i="2"/>
  <c r="AA56" i="2"/>
  <c r="AA55" i="2"/>
  <c r="AA54" i="2"/>
  <c r="AA53" i="2"/>
  <c r="AA52" i="2"/>
  <c r="AA51" i="2"/>
  <c r="AA50" i="2"/>
  <c r="AA49" i="2"/>
  <c r="AA48" i="2"/>
  <c r="AA47" i="2"/>
  <c r="AA46" i="2"/>
  <c r="AA45" i="2"/>
  <c r="AA44" i="2"/>
  <c r="AA43" i="2"/>
  <c r="AA42" i="2"/>
  <c r="AA41" i="2"/>
  <c r="AA40" i="2"/>
  <c r="AA39" i="2"/>
  <c r="AA38" i="2"/>
  <c r="AA37" i="2"/>
  <c r="AA36" i="2"/>
  <c r="AA35" i="2"/>
  <c r="AA34" i="2"/>
  <c r="AA33" i="2"/>
  <c r="AA32" i="2"/>
  <c r="AA31" i="2"/>
  <c r="AA30" i="2"/>
  <c r="AA29" i="2"/>
  <c r="AA28" i="2"/>
  <c r="AA27" i="2"/>
  <c r="AA26" i="2"/>
  <c r="AA25" i="2"/>
  <c r="AA24" i="2"/>
  <c r="AA23" i="2"/>
  <c r="AA22" i="2"/>
  <c r="AA21" i="2"/>
  <c r="AA20" i="2"/>
  <c r="AA19" i="2"/>
  <c r="AA18" i="2"/>
  <c r="AA17" i="2"/>
  <c r="AA16" i="2"/>
  <c r="AA15" i="2"/>
  <c r="AA14" i="2"/>
  <c r="AA13" i="2"/>
  <c r="AA12" i="2"/>
  <c r="AA11" i="2"/>
  <c r="AA10" i="2"/>
  <c r="AA9" i="2"/>
  <c r="AA8" i="2"/>
  <c r="B14" i="3"/>
  <c r="AA7" i="2"/>
  <c r="AA6" i="2"/>
  <c r="AA5" i="2"/>
  <c r="B24" i="3"/>
  <c r="C22" i="3"/>
  <c r="C23" i="3"/>
  <c r="H27" i="3"/>
  <c r="E22" i="3"/>
  <c r="E18" i="3"/>
  <c r="D18" i="3"/>
  <c r="E23" i="3"/>
  <c r="E8" i="3"/>
  <c r="D8" i="3"/>
  <c r="B8" i="3"/>
  <c r="A8" i="3"/>
  <c r="I1" i="2"/>
  <c r="C7" i="3"/>
  <c r="C18" i="3"/>
  <c r="F18" i="3"/>
  <c r="G18" i="3"/>
  <c r="H18" i="3"/>
  <c r="F7" i="3"/>
  <c r="F8" i="3"/>
  <c r="C8" i="3"/>
  <c r="G8" i="3"/>
  <c r="G7" i="3"/>
  <c r="H7" i="3"/>
  <c r="H8" i="3"/>
  <c r="D22" i="3"/>
  <c r="G22" i="3"/>
  <c r="H22" i="3"/>
  <c r="G23" i="3"/>
  <c r="G29" i="3"/>
  <c r="D23" i="3"/>
  <c r="G28" i="3"/>
  <c r="H28" i="3"/>
  <c r="H23" i="3"/>
  <c r="G30" i="3"/>
  <c r="H29" i="3"/>
</calcChain>
</file>

<file path=xl/sharedStrings.xml><?xml version="1.0" encoding="utf-8"?>
<sst xmlns="http://schemas.openxmlformats.org/spreadsheetml/2006/main" count="897" uniqueCount="346">
  <si>
    <t>Transposition de la classification</t>
  </si>
  <si>
    <t>Afin de compléter les éléments de salaire (niveau, pts de compétence et pts d'expérience), se référer au bulletin de salaire</t>
  </si>
  <si>
    <t>Afin de compléter le code emploi, se référer, selon les branches de la Sécurité Sociale, à votre bulletin de salaire ou à l'outil de gestion des EAEA/EP (ALINEA ou TALENT ou autre), GTA ou Dossier Electronique de l'Agent (DEA); sinon contacter votre service RH</t>
  </si>
  <si>
    <t>Situation actuelle</t>
  </si>
  <si>
    <t>Grille</t>
  </si>
  <si>
    <t>Niveau</t>
  </si>
  <si>
    <t>Coef de base</t>
  </si>
  <si>
    <r>
      <t xml:space="preserve">Pts comp
</t>
    </r>
    <r>
      <rPr>
        <b/>
        <u/>
        <sz val="11"/>
        <color rgb="FFFF0000"/>
        <rFont val="Calibri"/>
        <family val="2"/>
        <scheme val="minor"/>
      </rPr>
      <t>(y.c. bas salaires)</t>
    </r>
  </si>
  <si>
    <t>Pts exp</t>
  </si>
  <si>
    <t>Mesure 1,65%</t>
  </si>
  <si>
    <t>Total coef (arrondi)</t>
  </si>
  <si>
    <t>Salaire brut mensuel</t>
  </si>
  <si>
    <t>Grille_administrative</t>
  </si>
  <si>
    <t>N4</t>
  </si>
  <si>
    <t>Temps partiel (en %)</t>
  </si>
  <si>
    <t>Code emploi (6 premiers chiffres)</t>
  </si>
  <si>
    <t>011103</t>
  </si>
  <si>
    <t>1. Mesure de garantie salariale (3 points)</t>
  </si>
  <si>
    <t>Pts comp</t>
  </si>
  <si>
    <t>Total coef</t>
  </si>
  <si>
    <t>2. Transposition de la classification</t>
  </si>
  <si>
    <t>"Gain" en pts</t>
  </si>
  <si>
    <t>"Gain" mensuel en euros</t>
  </si>
  <si>
    <t>Mesure de garantie salariale</t>
  </si>
  <si>
    <t>soit en %</t>
  </si>
  <si>
    <t>Grille administrative</t>
  </si>
  <si>
    <t>Formule</t>
  </si>
  <si>
    <t>Coef global</t>
  </si>
  <si>
    <t>Nouveau coef</t>
  </si>
  <si>
    <t>Grille_informaticiens</t>
  </si>
  <si>
    <t>Code Emploi</t>
  </si>
  <si>
    <t>CONCATENER</t>
  </si>
  <si>
    <t>Intitulé métier - Nomenclature UCANSS</t>
  </si>
  <si>
    <t>Niveau 1</t>
  </si>
  <si>
    <t>Niveau 2</t>
  </si>
  <si>
    <t>Niveau 3</t>
  </si>
  <si>
    <t>Niveau actuel agent</t>
  </si>
  <si>
    <t>Niveau à venir</t>
  </si>
  <si>
    <t>N1</t>
  </si>
  <si>
    <t>Grille_soignants</t>
  </si>
  <si>
    <t>010601</t>
  </si>
  <si>
    <t>Technicien(ne) conseil aides collectives d’action sociale</t>
  </si>
  <si>
    <t>N3</t>
  </si>
  <si>
    <t>N4A</t>
  </si>
  <si>
    <t>N4B</t>
  </si>
  <si>
    <t>N2</t>
  </si>
  <si>
    <t>Grille_ingéconseil</t>
  </si>
  <si>
    <t>011101</t>
  </si>
  <si>
    <t>Gestionnaire conseil allocataires</t>
  </si>
  <si>
    <t>011102</t>
  </si>
  <si>
    <t>Gestionnaire conseil allocataires expert</t>
  </si>
  <si>
    <t>Bas salaires</t>
  </si>
  <si>
    <t>Bas salaires 2022</t>
  </si>
  <si>
    <t>Gestionnaire conseil de l’Assurance Maladie</t>
  </si>
  <si>
    <t>N5A</t>
  </si>
  <si>
    <t>coef min</t>
  </si>
  <si>
    <t>coef max</t>
  </si>
  <si>
    <t>nb points</t>
  </si>
  <si>
    <t>Gain max en pts</t>
  </si>
  <si>
    <t>011104</t>
  </si>
  <si>
    <t>Technicien(ne) du service médical</t>
  </si>
  <si>
    <t>N5B</t>
  </si>
  <si>
    <t>Gain max</t>
  </si>
  <si>
    <t>011105</t>
  </si>
  <si>
    <t>Conseiller(e) retraite accueil</t>
  </si>
  <si>
    <t>N6</t>
  </si>
  <si>
    <t>011106</t>
  </si>
  <si>
    <t>Technicien(ne) retraite conseil back-office</t>
  </si>
  <si>
    <t>N5C</t>
  </si>
  <si>
    <t>N7</t>
  </si>
  <si>
    <t>011107</t>
  </si>
  <si>
    <t>Technicien(ne) information et conseil</t>
  </si>
  <si>
    <t>N8</t>
  </si>
  <si>
    <t>011108</t>
  </si>
  <si>
    <t>Technicien(ne) retraite spécialisé</t>
  </si>
  <si>
    <t>N9</t>
  </si>
  <si>
    <t>011109</t>
  </si>
  <si>
    <t>Technicien(ne) compte prestataire</t>
  </si>
  <si>
    <t>011113</t>
  </si>
  <si>
    <t>Technicien(ne) action sociale</t>
  </si>
  <si>
    <t>011114</t>
  </si>
  <si>
    <t>Gestionnaire conseil de la tarification des AT / MP</t>
  </si>
  <si>
    <t>011115</t>
  </si>
  <si>
    <t>Gestionnaire du recouvrement</t>
  </si>
  <si>
    <t>Grille Informaticiens</t>
  </si>
  <si>
    <t>011116</t>
  </si>
  <si>
    <t>Gestionnaire du recouvrement spécialisé</t>
  </si>
  <si>
    <t>011118</t>
  </si>
  <si>
    <t>Enquêteur(trice) chargé(e) des relations externes</t>
  </si>
  <si>
    <t>IA</t>
  </si>
  <si>
    <t>011119</t>
  </si>
  <si>
    <t>Gestionnaire de compte pénibilité</t>
  </si>
  <si>
    <t>IB</t>
  </si>
  <si>
    <t>011120</t>
  </si>
  <si>
    <t>Conseiller(ère) retraite</t>
  </si>
  <si>
    <t>IIA</t>
  </si>
  <si>
    <t>011121</t>
  </si>
  <si>
    <t>Gestionnaire compte retraite</t>
  </si>
  <si>
    <t>IIB</t>
  </si>
  <si>
    <t>011122</t>
  </si>
  <si>
    <t>Conseiller(ère) carrière</t>
  </si>
  <si>
    <t>III</t>
  </si>
  <si>
    <t>011401</t>
  </si>
  <si>
    <t>Technicien(ne) carrière et déclarations</t>
  </si>
  <si>
    <t>IVA</t>
  </si>
  <si>
    <t>011402</t>
  </si>
  <si>
    <t>Technicien(ne) régularisation de carrière</t>
  </si>
  <si>
    <t>IVB</t>
  </si>
  <si>
    <t>011403</t>
  </si>
  <si>
    <t>Technicien(ne) données sociales</t>
  </si>
  <si>
    <t>VA</t>
  </si>
  <si>
    <t>011201</t>
  </si>
  <si>
    <t>Conseiller(e) service à l'usager</t>
  </si>
  <si>
    <t>VB</t>
  </si>
  <si>
    <t>011202</t>
  </si>
  <si>
    <t>Technicien(ne) service à l'usager</t>
  </si>
  <si>
    <t>VI</t>
  </si>
  <si>
    <t>011203</t>
  </si>
  <si>
    <t>Conseiller(e) services de l'Assurance Maladie</t>
  </si>
  <si>
    <t>VII</t>
  </si>
  <si>
    <t>011204</t>
  </si>
  <si>
    <t xml:space="preserve">Télé conseiller(e) </t>
  </si>
  <si>
    <t>VIII</t>
  </si>
  <si>
    <t>011205</t>
  </si>
  <si>
    <t>IXA</t>
  </si>
  <si>
    <t>011206</t>
  </si>
  <si>
    <t>Technicien(ne) information et orientation</t>
  </si>
  <si>
    <t>IXB</t>
  </si>
  <si>
    <t>011208</t>
  </si>
  <si>
    <t>Conseiller(e) offres de service</t>
  </si>
  <si>
    <t>X</t>
  </si>
  <si>
    <t>011209</t>
  </si>
  <si>
    <t>Conseiller(e) relation client service social</t>
  </si>
  <si>
    <t>011301</t>
  </si>
  <si>
    <t>Référent(e) technique prestations</t>
  </si>
  <si>
    <t>Grille du personnel soignant</t>
  </si>
  <si>
    <t>1E</t>
  </si>
  <si>
    <t>011302</t>
  </si>
  <si>
    <t>Référent(e) technique accueil</t>
  </si>
  <si>
    <t>2E</t>
  </si>
  <si>
    <t>011303</t>
  </si>
  <si>
    <t>Télé conseiller(e) référent€</t>
  </si>
  <si>
    <t>3E</t>
  </si>
  <si>
    <t>011304</t>
  </si>
  <si>
    <t>4E</t>
  </si>
  <si>
    <t>011305</t>
  </si>
  <si>
    <t xml:space="preserve">Délégué(e) social(e) </t>
  </si>
  <si>
    <t>3Ea</t>
  </si>
  <si>
    <t>5E</t>
  </si>
  <si>
    <t>011306</t>
  </si>
  <si>
    <t>Référent(e) technique du service médical</t>
  </si>
  <si>
    <t>3Eb</t>
  </si>
  <si>
    <t>6E</t>
  </si>
  <si>
    <t>011307</t>
  </si>
  <si>
    <t>Référent(e) technique retraite</t>
  </si>
  <si>
    <t>7E</t>
  </si>
  <si>
    <t>011309</t>
  </si>
  <si>
    <t>Référent(e) technique carrière et déclarations</t>
  </si>
  <si>
    <t>8E</t>
  </si>
  <si>
    <t>011310</t>
  </si>
  <si>
    <t>Référent(e) technique compte prestataire</t>
  </si>
  <si>
    <t>6Ea</t>
  </si>
  <si>
    <t>9E</t>
  </si>
  <si>
    <t>011312</t>
  </si>
  <si>
    <t>Référent(e) technique action sociale</t>
  </si>
  <si>
    <t>6Eb</t>
  </si>
  <si>
    <t>10E</t>
  </si>
  <si>
    <t>011313</t>
  </si>
  <si>
    <t>Référent(e) technique recouvrement</t>
  </si>
  <si>
    <t>6Ec</t>
  </si>
  <si>
    <t>11E</t>
  </si>
  <si>
    <t>011314</t>
  </si>
  <si>
    <t>Référent(e) technique plate-forme de service</t>
  </si>
  <si>
    <t>12E</t>
  </si>
  <si>
    <t>011315</t>
  </si>
  <si>
    <t>Superviseur technique</t>
  </si>
  <si>
    <t>10A</t>
  </si>
  <si>
    <t>011316</t>
  </si>
  <si>
    <t>10B</t>
  </si>
  <si>
    <t>011317</t>
  </si>
  <si>
    <t>Référent(e) technique de la tarification des AT / MP</t>
  </si>
  <si>
    <t>11A</t>
  </si>
  <si>
    <t>011318</t>
  </si>
  <si>
    <t>Chargé(e) d'études tarification</t>
  </si>
  <si>
    <t>11B</t>
  </si>
  <si>
    <t>011319</t>
  </si>
  <si>
    <t>Référent(e) technique aides collectives d’action sociale</t>
  </si>
  <si>
    <t>011320</t>
  </si>
  <si>
    <t>Superviseur(euse) animateur (trice)</t>
  </si>
  <si>
    <t>011321</t>
  </si>
  <si>
    <t>Conseiller expert</t>
  </si>
  <si>
    <t>Grille des ingénieurs conseils</t>
  </si>
  <si>
    <t>020401</t>
  </si>
  <si>
    <t>Inspecteur(trice) du recouvrement</t>
  </si>
  <si>
    <t>020501</t>
  </si>
  <si>
    <t>Contrôleur(se) du recouvrement</t>
  </si>
  <si>
    <t>020601</t>
  </si>
  <si>
    <t>Contrôleur(se) allocataires</t>
  </si>
  <si>
    <t>040201</t>
  </si>
  <si>
    <t>Travailleur(se) social(e)</t>
  </si>
  <si>
    <t>040202</t>
  </si>
  <si>
    <t>Assistant(e) de service social</t>
  </si>
  <si>
    <t>040203</t>
  </si>
  <si>
    <t>Conseiller(e) en économie sociale et familiale</t>
  </si>
  <si>
    <t>040204</t>
  </si>
  <si>
    <t>Délégué(e) à la tutelle</t>
  </si>
  <si>
    <t>040205</t>
  </si>
  <si>
    <t>Technicien(ne) d’intervention sociale et familiale</t>
  </si>
  <si>
    <t>040209</t>
  </si>
  <si>
    <t>Agent(e) de développement social</t>
  </si>
  <si>
    <t>070301</t>
  </si>
  <si>
    <t>Délégué(e) de l’Assurance Maladie</t>
  </si>
  <si>
    <t>080201</t>
  </si>
  <si>
    <t>Gestionnaire des litiges et des créances</t>
  </si>
  <si>
    <t>080202</t>
  </si>
  <si>
    <t>Technicien(ne) recouvrement amiable des créances</t>
  </si>
  <si>
    <t>080203</t>
  </si>
  <si>
    <t>Technicien(ne) contentieux</t>
  </si>
  <si>
    <t>090402</t>
  </si>
  <si>
    <t>Gestionnaire maîtrise des risques / contrôle des risques</t>
  </si>
  <si>
    <t>090403</t>
  </si>
  <si>
    <t>Vérificateur(trice) Législation / Contrôleur(se) prestations</t>
  </si>
  <si>
    <t>090404</t>
  </si>
  <si>
    <t>Vérificateur(trice) Gest. Admin. / Contrôleur(se) Gest. Admin.</t>
  </si>
  <si>
    <t>090407</t>
  </si>
  <si>
    <t>Contrôleur(se) économique et financier</t>
  </si>
  <si>
    <t>100101</t>
  </si>
  <si>
    <t>Comptable</t>
  </si>
  <si>
    <t>100103</t>
  </si>
  <si>
    <t>Aide comptable</t>
  </si>
  <si>
    <t>140601</t>
  </si>
  <si>
    <t>Technicien(ne) traitement de l’information</t>
  </si>
  <si>
    <t>140603</t>
  </si>
  <si>
    <t>Technicien(ne) d’archivage</t>
  </si>
  <si>
    <t>140604</t>
  </si>
  <si>
    <t>Gestionnaire de flux entrants</t>
  </si>
  <si>
    <t>170102</t>
  </si>
  <si>
    <t>Responsable d’unité(s)</t>
  </si>
  <si>
    <t>170103</t>
  </si>
  <si>
    <t>Responsable adjoint</t>
  </si>
  <si>
    <t>170104</t>
  </si>
  <si>
    <t>Responsable de service</t>
  </si>
  <si>
    <t>170105</t>
  </si>
  <si>
    <t>Responsable de secteur</t>
  </si>
  <si>
    <t>170106</t>
  </si>
  <si>
    <t>Responsable de circonscription sociale</t>
  </si>
  <si>
    <t>170107</t>
  </si>
  <si>
    <t>Responsable d'établissement social</t>
  </si>
  <si>
    <t>170301</t>
  </si>
  <si>
    <t>Manager de secteur</t>
  </si>
  <si>
    <t>170302</t>
  </si>
  <si>
    <t>Manager de branche</t>
  </si>
  <si>
    <t>170303</t>
  </si>
  <si>
    <t>Directeur(trice) d’établissement</t>
  </si>
  <si>
    <t>130501</t>
  </si>
  <si>
    <t>Concepteur(trice) développeur</t>
  </si>
  <si>
    <t>130510</t>
  </si>
  <si>
    <t>Expert(e) technique de développement</t>
  </si>
  <si>
    <t>130601</t>
  </si>
  <si>
    <t>Gestionnaire IML</t>
  </si>
  <si>
    <t>060105</t>
  </si>
  <si>
    <t>Agent des services de soins</t>
  </si>
  <si>
    <t>060106</t>
  </si>
  <si>
    <t>Auxiliaire de vie</t>
  </si>
  <si>
    <t>060103</t>
  </si>
  <si>
    <t>Aide médico-psychologique</t>
  </si>
  <si>
    <t>060109</t>
  </si>
  <si>
    <t>Accompagnant (e) Educatif et Social (AES)</t>
  </si>
  <si>
    <t>060101</t>
  </si>
  <si>
    <t>Aide-soignant(e)</t>
  </si>
  <si>
    <t>060102</t>
  </si>
  <si>
    <t>Auxiliaire de puériculture</t>
  </si>
  <si>
    <t>060801</t>
  </si>
  <si>
    <t>Moniteur(trice)-éducateur(trice)</t>
  </si>
  <si>
    <t>060802</t>
  </si>
  <si>
    <t>Moniteur(trice) d'atelier</t>
  </si>
  <si>
    <t>060807</t>
  </si>
  <si>
    <t>Educateur(trice) sportif</t>
  </si>
  <si>
    <t>060903</t>
  </si>
  <si>
    <t>Assistant(e) dentaire</t>
  </si>
  <si>
    <t>060901</t>
  </si>
  <si>
    <t>Préparateur(trice) en pharmacie</t>
  </si>
  <si>
    <t>060206</t>
  </si>
  <si>
    <t>Diététicien(ne)</t>
  </si>
  <si>
    <t>060207</t>
  </si>
  <si>
    <t>Intervenant(e) en activités physiques adaptées</t>
  </si>
  <si>
    <t>060804</t>
  </si>
  <si>
    <t>Educateur(trice) spécialisé(e)</t>
  </si>
  <si>
    <t>060805</t>
  </si>
  <si>
    <t>Educateur(trice) technique spécialisé(e)</t>
  </si>
  <si>
    <t>060806</t>
  </si>
  <si>
    <t>Educateur(trice) de jeunes enfants</t>
  </si>
  <si>
    <t>060905</t>
  </si>
  <si>
    <t>Orthoprothésiste</t>
  </si>
  <si>
    <t>060204</t>
  </si>
  <si>
    <t>Ergothérapeute</t>
  </si>
  <si>
    <t>060205</t>
  </si>
  <si>
    <t>Psychomotricien(ne)</t>
  </si>
  <si>
    <t>060301</t>
  </si>
  <si>
    <t>Infirmier(e) DE</t>
  </si>
  <si>
    <t>060302</t>
  </si>
  <si>
    <t>Infirmier(e) du travail</t>
  </si>
  <si>
    <t>060701</t>
  </si>
  <si>
    <t>Chargé(e) d'insertion professionnelle</t>
  </si>
  <si>
    <t>060703</t>
  </si>
  <si>
    <t>Formateur(trice) professionnel pour personne en situation de handicap</t>
  </si>
  <si>
    <t>071001</t>
  </si>
  <si>
    <t>Infirmier(e) Conseiller(e) en santé</t>
  </si>
  <si>
    <t>071101</t>
  </si>
  <si>
    <t>Infirmier(e) du Service Médical</t>
  </si>
  <si>
    <t>170214</t>
  </si>
  <si>
    <t>Coordonnateur(trice) de parcours</t>
  </si>
  <si>
    <t>060307</t>
  </si>
  <si>
    <t>Infirmier (ère) Puériculteur (trice)</t>
  </si>
  <si>
    <t>060201</t>
  </si>
  <si>
    <t>Orthophoniste</t>
  </si>
  <si>
    <t>060203</t>
  </si>
  <si>
    <t>Masseur(se) Kinésithérapeute</t>
  </si>
  <si>
    <t>060303</t>
  </si>
  <si>
    <t>Infirmier(e) anesthésiste et de réanimation (IADE)</t>
  </si>
  <si>
    <t>060304</t>
  </si>
  <si>
    <t>Infirmier(e) de bloc opératoire (IBODE)</t>
  </si>
  <si>
    <t>060305</t>
  </si>
  <si>
    <t>Infirmier(e) coordonnateur (trice) (IDEC)</t>
  </si>
  <si>
    <t>060306</t>
  </si>
  <si>
    <t>Infirmier(e) en pratique avancée (IPA)</t>
  </si>
  <si>
    <t>050602</t>
  </si>
  <si>
    <t>Psychologue du travail</t>
  </si>
  <si>
    <t>060601</t>
  </si>
  <si>
    <t>Psychologue clinicien</t>
  </si>
  <si>
    <t>060602</t>
  </si>
  <si>
    <t>Neuropsychologue</t>
  </si>
  <si>
    <t>170108</t>
  </si>
  <si>
    <t>Cadre de santé</t>
  </si>
  <si>
    <t>170109</t>
  </si>
  <si>
    <t>Cadre éducatif</t>
  </si>
  <si>
    <t>170110</t>
  </si>
  <si>
    <t>Directeur(rice) de soins</t>
  </si>
  <si>
    <t>060401</t>
  </si>
  <si>
    <t>Pharmacien(ne)</t>
  </si>
  <si>
    <t>061101</t>
  </si>
  <si>
    <t>Dentiste</t>
  </si>
  <si>
    <t>061001</t>
  </si>
  <si>
    <t>Médecin</t>
  </si>
  <si>
    <t>170309</t>
  </si>
  <si>
    <t>Médecin coordonnateur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</si>
</sst>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.00\ &quot;€&quot;"/>
    <numFmt numFmtId="165" formatCode="_-* #,##0_-;\-* #,##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92">
    <xf numFmtId="0" fontId="0" fillId="0" borderId="0" xfId="0"/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/>
    </xf>
    <xf numFmtId="0" fontId="2" fillId="4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2" fontId="0" fillId="4" borderId="1" xfId="0" applyNumberForma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2" fontId="0" fillId="5" borderId="1" xfId="0" applyNumberForma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2" fontId="0" fillId="6" borderId="1" xfId="0" applyNumberForma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2" fontId="0" fillId="7" borderId="1" xfId="0" applyNumberFormat="1" applyFill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9" fontId="0" fillId="0" borderId="0" xfId="1" applyFont="1"/>
    <xf numFmtId="3" fontId="0" fillId="0" borderId="0" xfId="0" applyNumberFormat="1"/>
    <xf numFmtId="9" fontId="0" fillId="0" borderId="0" xfId="1" applyFont="1" applyAlignment="1">
      <alignment horizontal="center"/>
    </xf>
    <xf numFmtId="3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43" fontId="0" fillId="0" borderId="0" xfId="2" applyFont="1" applyAlignment="1">
      <alignment horizontal="center"/>
    </xf>
    <xf numFmtId="165" fontId="0" fillId="0" borderId="0" xfId="2" applyNumberFormat="1" applyFont="1" applyAlignment="1">
      <alignment horizontal="center"/>
    </xf>
    <xf numFmtId="0" fontId="2" fillId="8" borderId="1" xfId="0" applyFont="1" applyFill="1" applyBorder="1" applyAlignment="1">
      <alignment horizontal="center" vertical="center"/>
    </xf>
    <xf numFmtId="0" fontId="6" fillId="8" borderId="1" xfId="0" applyFont="1" applyFill="1" applyBorder="1" applyAlignment="1">
      <alignment horizontal="center" vertical="center"/>
    </xf>
    <xf numFmtId="10" fontId="2" fillId="8" borderId="1" xfId="0" applyNumberFormat="1" applyFont="1" applyFill="1" applyBorder="1" applyAlignment="1">
      <alignment horizontal="center" vertical="center"/>
    </xf>
    <xf numFmtId="0" fontId="0" fillId="0" borderId="0" xfId="0" applyAlignment="1" applyProtection="1">
      <alignment horizontal="center" vertical="center"/>
      <protection hidden="1"/>
    </xf>
    <xf numFmtId="0" fontId="2" fillId="0" borderId="1" xfId="0" applyFont="1" applyBorder="1" applyAlignment="1" applyProtection="1">
      <alignment horizontal="center" vertical="center"/>
      <protection hidden="1"/>
    </xf>
    <xf numFmtId="0" fontId="2" fillId="0" borderId="1" xfId="0" applyFont="1" applyBorder="1" applyAlignment="1" applyProtection="1">
      <alignment horizontal="center" vertical="center" wrapText="1"/>
      <protection hidden="1"/>
    </xf>
    <xf numFmtId="9" fontId="2" fillId="0" borderId="1" xfId="1" applyFont="1" applyBorder="1" applyAlignment="1" applyProtection="1">
      <alignment horizontal="center" vertical="center" wrapText="1"/>
      <protection hidden="1"/>
    </xf>
    <xf numFmtId="0" fontId="5" fillId="0" borderId="0" xfId="0" applyFont="1" applyAlignment="1" applyProtection="1">
      <alignment horizontal="center" vertical="center"/>
      <protection hidden="1"/>
    </xf>
    <xf numFmtId="0" fontId="2" fillId="3" borderId="1" xfId="0" applyFont="1" applyFill="1" applyBorder="1" applyAlignment="1" applyProtection="1">
      <alignment horizontal="center" vertical="center"/>
      <protection hidden="1"/>
    </xf>
    <xf numFmtId="10" fontId="1" fillId="0" borderId="0" xfId="1" applyNumberFormat="1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right" vertical="center"/>
      <protection hidden="1"/>
    </xf>
    <xf numFmtId="0" fontId="2" fillId="0" borderId="6" xfId="0" applyFont="1" applyBorder="1" applyAlignment="1" applyProtection="1">
      <alignment horizontal="center" vertical="center"/>
      <protection hidden="1"/>
    </xf>
    <xf numFmtId="0" fontId="2" fillId="0" borderId="7" xfId="0" applyFont="1" applyBorder="1" applyAlignment="1" applyProtection="1">
      <alignment horizontal="center" vertical="center"/>
      <protection hidden="1"/>
    </xf>
    <xf numFmtId="0" fontId="0" fillId="0" borderId="8" xfId="0" applyBorder="1" applyAlignment="1" applyProtection="1">
      <alignment horizontal="center" vertical="center"/>
      <protection hidden="1"/>
    </xf>
    <xf numFmtId="0" fontId="0" fillId="0" borderId="9" xfId="0" applyBorder="1" applyAlignment="1" applyProtection="1">
      <alignment horizontal="center" vertical="center"/>
      <protection hidden="1"/>
    </xf>
    <xf numFmtId="1" fontId="0" fillId="0" borderId="9" xfId="0" applyNumberFormat="1" applyBorder="1" applyAlignment="1" applyProtection="1">
      <alignment horizontal="center" vertical="center"/>
      <protection hidden="1"/>
    </xf>
    <xf numFmtId="0" fontId="0" fillId="3" borderId="9" xfId="0" applyFill="1" applyBorder="1" applyAlignment="1" applyProtection="1">
      <alignment horizontal="center" vertical="center"/>
      <protection hidden="1"/>
    </xf>
    <xf numFmtId="2" fontId="3" fillId="0" borderId="9" xfId="0" applyNumberFormat="1" applyFont="1" applyBorder="1" applyAlignment="1" applyProtection="1">
      <alignment horizontal="center" vertical="center"/>
      <protection hidden="1"/>
    </xf>
    <xf numFmtId="164" fontId="0" fillId="0" borderId="10" xfId="0" applyNumberFormat="1" applyBorder="1" applyAlignment="1" applyProtection="1">
      <alignment horizontal="center" vertical="center"/>
      <protection hidden="1"/>
    </xf>
    <xf numFmtId="0" fontId="0" fillId="2" borderId="8" xfId="0" applyFill="1" applyBorder="1" applyAlignment="1" applyProtection="1">
      <alignment horizontal="center" vertical="center"/>
      <protection locked="0" hidden="1"/>
    </xf>
    <xf numFmtId="0" fontId="0" fillId="2" borderId="9" xfId="0" applyFill="1" applyBorder="1" applyAlignment="1" applyProtection="1">
      <alignment horizontal="center" vertical="center"/>
      <protection locked="0" hidden="1"/>
    </xf>
    <xf numFmtId="2" fontId="0" fillId="0" borderId="9" xfId="0" applyNumberFormat="1" applyBorder="1" applyAlignment="1" applyProtection="1">
      <alignment horizontal="center" vertical="center"/>
      <protection hidden="1"/>
    </xf>
    <xf numFmtId="0" fontId="3" fillId="0" borderId="3" xfId="0" applyFont="1" applyBorder="1" applyAlignment="1" applyProtection="1">
      <alignment horizontal="center" vertical="center" wrapText="1"/>
      <protection hidden="1"/>
    </xf>
    <xf numFmtId="2" fontId="3" fillId="0" borderId="8" xfId="0" applyNumberFormat="1" applyFont="1" applyBorder="1" applyAlignment="1" applyProtection="1">
      <alignment horizontal="center" vertical="center"/>
      <protection hidden="1"/>
    </xf>
    <xf numFmtId="164" fontId="3" fillId="0" borderId="10" xfId="0" applyNumberFormat="1" applyFont="1" applyBorder="1" applyAlignment="1" applyProtection="1">
      <alignment horizontal="center" vertical="center"/>
      <protection hidden="1"/>
    </xf>
    <xf numFmtId="0" fontId="2" fillId="0" borderId="11" xfId="0" applyFont="1" applyBorder="1" applyAlignment="1" applyProtection="1">
      <alignment horizontal="center" vertical="center"/>
      <protection hidden="1"/>
    </xf>
    <xf numFmtId="0" fontId="0" fillId="2" borderId="12" xfId="0" applyFill="1" applyBorder="1" applyAlignment="1" applyProtection="1">
      <alignment horizontal="center" vertical="center"/>
      <protection locked="0" hidden="1"/>
    </xf>
    <xf numFmtId="0" fontId="2" fillId="0" borderId="3" xfId="0" applyFont="1" applyBorder="1" applyAlignment="1" applyProtection="1">
      <alignment horizontal="center" vertical="center"/>
      <protection hidden="1"/>
    </xf>
    <xf numFmtId="0" fontId="0" fillId="9" borderId="1" xfId="0" applyFill="1" applyBorder="1" applyAlignment="1" applyProtection="1">
      <alignment horizontal="center" vertical="center"/>
      <protection locked="0"/>
    </xf>
    <xf numFmtId="0" fontId="0" fillId="9" borderId="1" xfId="0" applyFill="1" applyBorder="1" applyAlignment="1">
      <alignment horizontal="center" vertical="center"/>
    </xf>
    <xf numFmtId="2" fontId="0" fillId="9" borderId="1" xfId="0" applyNumberFormat="1" applyFill="1" applyBorder="1" applyAlignment="1" applyProtection="1">
      <alignment horizontal="center" vertical="center"/>
      <protection locked="0"/>
    </xf>
    <xf numFmtId="2" fontId="3" fillId="9" borderId="1" xfId="0" applyNumberFormat="1" applyFont="1" applyFill="1" applyBorder="1" applyAlignment="1">
      <alignment horizontal="center" vertical="center"/>
    </xf>
    <xf numFmtId="164" fontId="0" fillId="9" borderId="1" xfId="0" applyNumberForma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5" xfId="0" applyFont="1" applyBorder="1" applyAlignment="1" applyProtection="1">
      <alignment horizontal="center" vertical="center" wrapText="1"/>
      <protection hidden="1"/>
    </xf>
    <xf numFmtId="0" fontId="2" fillId="0" borderId="13" xfId="0" applyFont="1" applyBorder="1" applyAlignment="1" applyProtection="1">
      <alignment horizontal="center" vertical="center" wrapText="1"/>
      <protection hidden="1"/>
    </xf>
    <xf numFmtId="9" fontId="0" fillId="2" borderId="14" xfId="0" applyNumberFormat="1" applyFill="1" applyBorder="1" applyAlignment="1" applyProtection="1">
      <alignment horizontal="center" vertical="center"/>
      <protection locked="0" hidden="1"/>
    </xf>
    <xf numFmtId="0" fontId="0" fillId="3" borderId="8" xfId="0" applyFill="1" applyBorder="1" applyAlignment="1" applyProtection="1">
      <alignment horizontal="center" vertical="center"/>
      <protection hidden="1"/>
    </xf>
    <xf numFmtId="1" fontId="0" fillId="3" borderId="9" xfId="0" applyNumberFormat="1" applyFill="1" applyBorder="1" applyAlignment="1" applyProtection="1">
      <alignment horizontal="center" vertical="center"/>
      <protection hidden="1"/>
    </xf>
    <xf numFmtId="2" fontId="3" fillId="3" borderId="9" xfId="0" applyNumberFormat="1" applyFont="1" applyFill="1" applyBorder="1" applyAlignment="1" applyProtection="1">
      <alignment horizontal="center" vertical="center"/>
      <protection hidden="1"/>
    </xf>
    <xf numFmtId="164" fontId="0" fillId="3" borderId="10" xfId="0" applyNumberFormat="1" applyFill="1" applyBorder="1" applyAlignment="1" applyProtection="1">
      <alignment horizontal="center" vertical="center"/>
      <protection hidden="1"/>
    </xf>
    <xf numFmtId="2" fontId="8" fillId="0" borderId="6" xfId="0" applyNumberFormat="1" applyFont="1" applyBorder="1" applyAlignment="1" applyProtection="1">
      <alignment horizontal="center" vertical="center"/>
      <protection hidden="1"/>
    </xf>
    <xf numFmtId="164" fontId="8" fillId="0" borderId="7" xfId="0" applyNumberFormat="1" applyFont="1" applyBorder="1" applyAlignment="1" applyProtection="1">
      <alignment horizontal="center" vertical="center"/>
      <protection hidden="1"/>
    </xf>
    <xf numFmtId="2" fontId="8" fillId="0" borderId="8" xfId="0" applyNumberFormat="1" applyFont="1" applyBorder="1" applyAlignment="1" applyProtection="1">
      <alignment horizontal="center" vertical="center"/>
      <protection hidden="1"/>
    </xf>
    <xf numFmtId="164" fontId="8" fillId="0" borderId="10" xfId="0" applyNumberFormat="1" applyFont="1" applyBorder="1" applyAlignment="1" applyProtection="1">
      <alignment horizontal="center" vertical="center"/>
      <protection hidden="1"/>
    </xf>
    <xf numFmtId="1" fontId="4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49" fontId="4" fillId="0" borderId="1" xfId="0" quotePrefix="1" applyNumberFormat="1" applyFont="1" applyBorder="1" applyAlignment="1">
      <alignment horizontal="center" vertical="center"/>
    </xf>
    <xf numFmtId="0" fontId="0" fillId="0" borderId="15" xfId="0" applyBorder="1" applyAlignment="1">
      <alignment horizontal="left"/>
    </xf>
    <xf numFmtId="0" fontId="0" fillId="0" borderId="15" xfId="0" quotePrefix="1" applyBorder="1" applyAlignment="1">
      <alignment horizontal="left"/>
    </xf>
    <xf numFmtId="49" fontId="0" fillId="2" borderId="20" xfId="0" applyNumberFormat="1" applyFill="1" applyBorder="1" applyAlignment="1" applyProtection="1">
      <alignment horizontal="center" vertical="center"/>
      <protection locked="0" hidden="1"/>
    </xf>
    <xf numFmtId="0" fontId="3" fillId="0" borderId="8" xfId="0" applyFont="1" applyBorder="1" applyAlignment="1" applyProtection="1">
      <alignment horizontal="center" vertical="center"/>
      <protection hidden="1"/>
    </xf>
    <xf numFmtId="0" fontId="6" fillId="8" borderId="22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0" fillId="0" borderId="16" xfId="0" applyBorder="1" applyAlignment="1" applyProtection="1">
      <alignment horizontal="center" vertical="center" wrapText="1"/>
      <protection hidden="1"/>
    </xf>
    <xf numFmtId="0" fontId="0" fillId="0" borderId="18" xfId="0" applyBorder="1" applyAlignment="1" applyProtection="1">
      <alignment horizontal="center" vertical="center" wrapText="1"/>
      <protection hidden="1"/>
    </xf>
    <xf numFmtId="0" fontId="0" fillId="0" borderId="21" xfId="0" applyBorder="1" applyAlignment="1" applyProtection="1">
      <alignment horizontal="center" vertical="center" wrapText="1"/>
      <protection hidden="1"/>
    </xf>
    <xf numFmtId="0" fontId="2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/>
    </xf>
    <xf numFmtId="0" fontId="3" fillId="0" borderId="3" xfId="0" applyFont="1" applyBorder="1" applyAlignment="1" applyProtection="1">
      <alignment horizontal="center" vertical="center"/>
      <protection hidden="1"/>
    </xf>
    <xf numFmtId="0" fontId="3" fillId="0" borderId="4" xfId="0" applyFont="1" applyBorder="1" applyAlignment="1" applyProtection="1">
      <alignment horizontal="center" vertical="center"/>
      <protection hidden="1"/>
    </xf>
    <xf numFmtId="0" fontId="3" fillId="0" borderId="5" xfId="0" applyFont="1" applyBorder="1" applyAlignment="1" applyProtection="1">
      <alignment horizontal="center" vertical="center"/>
      <protection hidden="1"/>
    </xf>
    <xf numFmtId="0" fontId="2" fillId="0" borderId="17" xfId="0" applyFont="1" applyBorder="1" applyAlignment="1" applyProtection="1">
      <alignment horizontal="center" vertical="center" wrapText="1"/>
      <protection hidden="1"/>
    </xf>
    <xf numFmtId="0" fontId="2" fillId="0" borderId="19" xfId="0" applyFont="1" applyBorder="1" applyAlignment="1" applyProtection="1">
      <alignment horizontal="center" vertical="center" wrapText="1"/>
      <protection hidden="1"/>
    </xf>
    <xf numFmtId="0" fontId="3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</cellXfs>
  <cellStyles count="3">
    <cellStyle name="Milliers" xfId="2" builtinId="3"/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calcChain" Target="calcChain.xml" /><Relationship Id="rId5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10</xdr:row>
      <xdr:rowOff>17462</xdr:rowOff>
    </xdr:from>
    <xdr:to>
      <xdr:col>0</xdr:col>
      <xdr:colOff>1586415</xdr:colOff>
      <xdr:row>13</xdr:row>
      <xdr:rowOff>103931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EC7C7A93-36F1-62DB-7521-F4C0AD250C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" y="2119312"/>
          <a:ext cx="1434015" cy="1105646"/>
        </a:xfrm>
        <a:prstGeom prst="rect">
          <a:avLst/>
        </a:prstGeom>
      </xdr:spPr>
    </xdr:pic>
    <xdr:clientData/>
  </xdr:twoCellAnchor>
  <xdr:twoCellAnchor>
    <xdr:from>
      <xdr:col>0</xdr:col>
      <xdr:colOff>276412</xdr:colOff>
      <xdr:row>8</xdr:row>
      <xdr:rowOff>59766</xdr:rowOff>
    </xdr:from>
    <xdr:to>
      <xdr:col>0</xdr:col>
      <xdr:colOff>1411941</xdr:colOff>
      <xdr:row>8</xdr:row>
      <xdr:rowOff>226786</xdr:rowOff>
    </xdr:to>
    <xdr:sp macro="" textlink="">
      <xdr:nvSpPr>
        <xdr:cNvPr id="6" name="Bulle narrative : rectangle 5">
          <a:extLst>
            <a:ext uri="{FF2B5EF4-FFF2-40B4-BE49-F238E27FC236}">
              <a16:creationId xmlns:a16="http://schemas.microsoft.com/office/drawing/2014/main" id="{F882600F-733A-403B-EA32-739A2AD83143}"/>
            </a:ext>
          </a:extLst>
        </xdr:cNvPr>
        <xdr:cNvSpPr/>
      </xdr:nvSpPr>
      <xdr:spPr>
        <a:xfrm>
          <a:off x="276412" y="1710766"/>
          <a:ext cx="1135529" cy="167020"/>
        </a:xfrm>
        <a:prstGeom prst="wedgeRectCallout">
          <a:avLst>
            <a:gd name="adj1" fmla="val 33712"/>
            <a:gd name="adj2" fmla="val -100245"/>
          </a:avLst>
        </a:prstGeom>
        <a:solidFill>
          <a:srgbClr val="FFFF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FR" sz="1200">
              <a:solidFill>
                <a:sysClr val="windowText" lastClr="000000"/>
              </a:solidFill>
            </a:rPr>
            <a:t>à compléter</a:t>
          </a:r>
        </a:p>
      </xdr:txBody>
    </xdr:sp>
    <xdr:clientData/>
  </xdr:twoCellAnchor>
  <xdr:twoCellAnchor>
    <xdr:from>
      <xdr:col>0</xdr:col>
      <xdr:colOff>1474695</xdr:colOff>
      <xdr:row>8</xdr:row>
      <xdr:rowOff>55282</xdr:rowOff>
    </xdr:from>
    <xdr:to>
      <xdr:col>2</xdr:col>
      <xdr:colOff>81644</xdr:colOff>
      <xdr:row>8</xdr:row>
      <xdr:rowOff>235857</xdr:rowOff>
    </xdr:to>
    <xdr:sp macro="" textlink="">
      <xdr:nvSpPr>
        <xdr:cNvPr id="8" name="Bulle narrative : rectangle 7">
          <a:extLst>
            <a:ext uri="{FF2B5EF4-FFF2-40B4-BE49-F238E27FC236}">
              <a16:creationId xmlns:a16="http://schemas.microsoft.com/office/drawing/2014/main" id="{3A673B53-1E4E-49C2-BCBC-924EF134F794}"/>
            </a:ext>
          </a:extLst>
        </xdr:cNvPr>
        <xdr:cNvSpPr/>
      </xdr:nvSpPr>
      <xdr:spPr>
        <a:xfrm>
          <a:off x="1474695" y="1706282"/>
          <a:ext cx="1319306" cy="180575"/>
        </a:xfrm>
        <a:prstGeom prst="wedgeRectCallout">
          <a:avLst>
            <a:gd name="adj1" fmla="val 10686"/>
            <a:gd name="adj2" fmla="val -100245"/>
          </a:avLst>
        </a:prstGeom>
        <a:solidFill>
          <a:srgbClr val="FFFF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FR" sz="1200">
              <a:solidFill>
                <a:sysClr val="windowText" lastClr="000000"/>
              </a:solidFill>
            </a:rPr>
            <a:t>à compléter</a:t>
          </a:r>
        </a:p>
      </xdr:txBody>
    </xdr:sp>
    <xdr:clientData/>
  </xdr:twoCellAnchor>
  <xdr:twoCellAnchor>
    <xdr:from>
      <xdr:col>2</xdr:col>
      <xdr:colOff>805329</xdr:colOff>
      <xdr:row>8</xdr:row>
      <xdr:rowOff>58270</xdr:rowOff>
    </xdr:from>
    <xdr:to>
      <xdr:col>3</xdr:col>
      <xdr:colOff>1029447</xdr:colOff>
      <xdr:row>8</xdr:row>
      <xdr:rowOff>235857</xdr:rowOff>
    </xdr:to>
    <xdr:sp macro="" textlink="">
      <xdr:nvSpPr>
        <xdr:cNvPr id="9" name="Bulle narrative : rectangle 8">
          <a:extLst>
            <a:ext uri="{FF2B5EF4-FFF2-40B4-BE49-F238E27FC236}">
              <a16:creationId xmlns:a16="http://schemas.microsoft.com/office/drawing/2014/main" id="{D15A10BD-5E30-4DA7-BB51-FDA67FFD710C}"/>
            </a:ext>
          </a:extLst>
        </xdr:cNvPr>
        <xdr:cNvSpPr/>
      </xdr:nvSpPr>
      <xdr:spPr>
        <a:xfrm>
          <a:off x="3272758" y="1709270"/>
          <a:ext cx="1140332" cy="177587"/>
        </a:xfrm>
        <a:prstGeom prst="wedgeRectCallout">
          <a:avLst>
            <a:gd name="adj1" fmla="val 33712"/>
            <a:gd name="adj2" fmla="val -100245"/>
          </a:avLst>
        </a:prstGeom>
        <a:solidFill>
          <a:srgbClr val="FFFF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FR" sz="1200">
              <a:solidFill>
                <a:sysClr val="windowText" lastClr="000000"/>
              </a:solidFill>
            </a:rPr>
            <a:t>à compléter</a:t>
          </a:r>
        </a:p>
      </xdr:txBody>
    </xdr:sp>
    <xdr:clientData/>
  </xdr:twoCellAnchor>
  <xdr:twoCellAnchor>
    <xdr:from>
      <xdr:col>4</xdr:col>
      <xdr:colOff>23906</xdr:colOff>
      <xdr:row>8</xdr:row>
      <xdr:rowOff>83670</xdr:rowOff>
    </xdr:from>
    <xdr:to>
      <xdr:col>5</xdr:col>
      <xdr:colOff>397435</xdr:colOff>
      <xdr:row>8</xdr:row>
      <xdr:rowOff>254000</xdr:rowOff>
    </xdr:to>
    <xdr:sp macro="" textlink="">
      <xdr:nvSpPr>
        <xdr:cNvPr id="10" name="Bulle narrative : rectangle 9">
          <a:extLst>
            <a:ext uri="{FF2B5EF4-FFF2-40B4-BE49-F238E27FC236}">
              <a16:creationId xmlns:a16="http://schemas.microsoft.com/office/drawing/2014/main" id="{20121BDD-AD3B-428C-808D-B96E6B930E10}"/>
            </a:ext>
          </a:extLst>
        </xdr:cNvPr>
        <xdr:cNvSpPr/>
      </xdr:nvSpPr>
      <xdr:spPr>
        <a:xfrm>
          <a:off x="4523335" y="1734670"/>
          <a:ext cx="1135529" cy="170330"/>
        </a:xfrm>
        <a:prstGeom prst="wedgeRectCallout">
          <a:avLst>
            <a:gd name="adj1" fmla="val -34051"/>
            <a:gd name="adj2" fmla="val -113578"/>
          </a:avLst>
        </a:prstGeom>
        <a:solidFill>
          <a:srgbClr val="FFFF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FR" sz="1200">
              <a:solidFill>
                <a:sysClr val="windowText" lastClr="000000"/>
              </a:solidFill>
            </a:rPr>
            <a:t>à compléter</a:t>
          </a:r>
        </a:p>
      </xdr:txBody>
    </xdr:sp>
    <xdr:clientData/>
  </xdr:twoCellAnchor>
  <xdr:twoCellAnchor>
    <xdr:from>
      <xdr:col>3</xdr:col>
      <xdr:colOff>102056</xdr:colOff>
      <xdr:row>9</xdr:row>
      <xdr:rowOff>99787</xdr:rowOff>
    </xdr:from>
    <xdr:to>
      <xdr:col>5</xdr:col>
      <xdr:colOff>192770</xdr:colOff>
      <xdr:row>9</xdr:row>
      <xdr:rowOff>317501</xdr:rowOff>
    </xdr:to>
    <xdr:sp macro="" textlink="">
      <xdr:nvSpPr>
        <xdr:cNvPr id="7" name="Bulle narrative : rectangle 9">
          <a:extLst>
            <a:ext uri="{FF2B5EF4-FFF2-40B4-BE49-F238E27FC236}">
              <a16:creationId xmlns:a16="http://schemas.microsoft.com/office/drawing/2014/main" id="{20121BDD-AD3B-428C-808D-B96E6B930E10}"/>
            </a:ext>
          </a:extLst>
        </xdr:cNvPr>
        <xdr:cNvSpPr/>
      </xdr:nvSpPr>
      <xdr:spPr>
        <a:xfrm>
          <a:off x="3729494" y="2036537"/>
          <a:ext cx="1971901" cy="217714"/>
        </a:xfrm>
        <a:prstGeom prst="wedgeRectCallout">
          <a:avLst>
            <a:gd name="adj1" fmla="val -65207"/>
            <a:gd name="adj2" fmla="val -17713"/>
          </a:avLst>
        </a:prstGeom>
        <a:solidFill>
          <a:srgbClr val="FFFF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FR" sz="1200">
              <a:solidFill>
                <a:sysClr val="windowText" lastClr="000000"/>
              </a:solidFill>
            </a:rPr>
            <a:t>à compléter si besoin</a:t>
          </a:r>
        </a:p>
      </xdr:txBody>
    </xdr:sp>
    <xdr:clientData/>
  </xdr:twoCellAnchor>
  <xdr:twoCellAnchor>
    <xdr:from>
      <xdr:col>4</xdr:col>
      <xdr:colOff>190500</xdr:colOff>
      <xdr:row>11</xdr:row>
      <xdr:rowOff>142875</xdr:rowOff>
    </xdr:from>
    <xdr:to>
      <xdr:col>5</xdr:col>
      <xdr:colOff>460375</xdr:colOff>
      <xdr:row>11</xdr:row>
      <xdr:rowOff>304587</xdr:rowOff>
    </xdr:to>
    <xdr:sp macro="" textlink="">
      <xdr:nvSpPr>
        <xdr:cNvPr id="11" name="Bulle narrative : rectangle 8">
          <a:extLst>
            <a:ext uri="{FF2B5EF4-FFF2-40B4-BE49-F238E27FC236}">
              <a16:creationId xmlns:a16="http://schemas.microsoft.com/office/drawing/2014/main" id="{D15A10BD-5E30-4DA7-BB51-FDA67FFD710C}"/>
            </a:ext>
          </a:extLst>
        </xdr:cNvPr>
        <xdr:cNvSpPr/>
      </xdr:nvSpPr>
      <xdr:spPr>
        <a:xfrm>
          <a:off x="4937125" y="2762250"/>
          <a:ext cx="1031875" cy="161712"/>
        </a:xfrm>
        <a:prstGeom prst="wedgeRectCallout">
          <a:avLst>
            <a:gd name="adj1" fmla="val -66124"/>
            <a:gd name="adj2" fmla="val -24262"/>
          </a:avLst>
        </a:prstGeom>
        <a:solidFill>
          <a:srgbClr val="FFFF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FR" sz="1200">
              <a:solidFill>
                <a:sysClr val="windowText" lastClr="000000"/>
              </a:solidFill>
            </a:rPr>
            <a:t>à compléter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Relationship Id="rId1" Type="http://schemas.openxmlformats.org/officeDocument/2006/relationships/printerSettings" Target="../printerSettings/printerSettings1.bin" 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>
    <pageSetUpPr fitToPage="1"/>
  </sheetPr>
  <dimension ref="A1:I36"/>
  <sheetViews>
    <sheetView tabSelected="1" topLeftCell="C11" zoomScale="80" zoomScaleNormal="80" workbookViewId="0">
      <selection activeCell="D12" sqref="D12"/>
    </sheetView>
  </sheetViews>
  <sheetFormatPr defaultColWidth="0" defaultRowHeight="15" zeroHeight="1" x14ac:dyDescent="0.2"/>
  <cols>
    <col min="1" max="1" width="24.48046875" style="1" customWidth="1"/>
    <col min="2" max="2" width="14.52734375" style="1" customWidth="1"/>
    <col min="3" max="3" width="13.1796875" style="1" customWidth="1"/>
    <col min="4" max="4" width="16.0078125" style="1" customWidth="1"/>
    <col min="5" max="6" width="10.89453125" style="1" customWidth="1"/>
    <col min="7" max="7" width="11.8359375" style="1" customWidth="1"/>
    <col min="8" max="8" width="20.84765625" style="1" customWidth="1"/>
    <col min="9" max="9" width="8.47265625" style="1" customWidth="1"/>
    <col min="10" max="16384" width="10.89453125" style="1" hidden="1"/>
  </cols>
  <sheetData>
    <row r="1" spans="1:9" ht="23.25" x14ac:dyDescent="0.2">
      <c r="A1" s="84" t="s">
        <v>0</v>
      </c>
      <c r="B1" s="84"/>
      <c r="C1" s="84"/>
      <c r="D1" s="84"/>
      <c r="E1" s="84"/>
      <c r="F1" s="84"/>
      <c r="G1" s="84"/>
      <c r="H1" s="84"/>
    </row>
    <row r="2" spans="1:9" x14ac:dyDescent="0.2"/>
    <row r="3" spans="1:9" x14ac:dyDescent="0.2">
      <c r="A3" s="59" t="s">
        <v>1</v>
      </c>
    </row>
    <row r="4" spans="1:9" ht="33" customHeight="1" thickBot="1" x14ac:dyDescent="0.25">
      <c r="A4" s="83" t="s">
        <v>2</v>
      </c>
      <c r="B4" s="83"/>
      <c r="C4" s="83"/>
      <c r="D4" s="83"/>
      <c r="E4" s="83"/>
      <c r="F4" s="83"/>
      <c r="G4" s="83"/>
      <c r="H4" s="83"/>
      <c r="I4" s="83"/>
    </row>
    <row r="5" spans="1:9" ht="21" customHeight="1" thickBot="1" x14ac:dyDescent="0.25">
      <c r="A5" s="29"/>
      <c r="B5" s="85" t="s">
        <v>3</v>
      </c>
      <c r="C5" s="86"/>
      <c r="D5" s="86"/>
      <c r="E5" s="86"/>
      <c r="F5" s="86"/>
      <c r="G5" s="86"/>
      <c r="H5" s="87"/>
    </row>
    <row r="6" spans="1:9" ht="39.950000000000003" customHeight="1" x14ac:dyDescent="0.2">
      <c r="A6" s="53" t="s">
        <v>4</v>
      </c>
      <c r="B6" s="51" t="s">
        <v>5</v>
      </c>
      <c r="C6" s="30" t="s">
        <v>6</v>
      </c>
      <c r="D6" s="31" t="s">
        <v>7</v>
      </c>
      <c r="E6" s="30" t="s">
        <v>8</v>
      </c>
      <c r="F6" s="32" t="s">
        <v>9</v>
      </c>
      <c r="G6" s="31" t="s">
        <v>10</v>
      </c>
      <c r="H6" s="38" t="s">
        <v>11</v>
      </c>
    </row>
    <row r="7" spans="1:9" ht="21" customHeight="1" thickBot="1" x14ac:dyDescent="0.25">
      <c r="A7" s="45" t="s">
        <v>12</v>
      </c>
      <c r="B7" s="52" t="s">
        <v>61</v>
      </c>
      <c r="C7" s="40">
        <f>IFERROR(VLOOKUP(B7,Feuil2!$A$5:$D$60,2,FALSE),"")</f>
        <v>285</v>
      </c>
      <c r="D7" s="46">
        <v>32</v>
      </c>
      <c r="E7" s="46">
        <v>26</v>
      </c>
      <c r="F7" s="47">
        <f>0.0165*(C7+IF(C7&gt;282,0,VLOOKUP(C7,Feuil2!$H$9:$I$101,2,FALSE)))</f>
        <v>4.7025000000000006</v>
      </c>
      <c r="G7" s="43">
        <f>C7+D7+E7+F7</f>
        <v>347.70249999999999</v>
      </c>
      <c r="H7" s="44">
        <f>IF(C10="",G7*7.60939,G7*7.60939*C10)</f>
        <v>2645.803926475</v>
      </c>
    </row>
    <row r="8" spans="1:9" ht="21" hidden="1" customHeight="1" x14ac:dyDescent="0.2">
      <c r="A8" s="54" t="str">
        <f>A7</f>
        <v>Grille_administrative</v>
      </c>
      <c r="B8" s="54" t="str">
        <f>B7</f>
        <v>N5B</v>
      </c>
      <c r="C8" s="55">
        <f>C7</f>
        <v>285</v>
      </c>
      <c r="D8" s="54">
        <f>D7+3</f>
        <v>35</v>
      </c>
      <c r="E8" s="54">
        <f>E7</f>
        <v>26</v>
      </c>
      <c r="F8" s="56">
        <f>F7</f>
        <v>4.7025000000000006</v>
      </c>
      <c r="G8" s="57">
        <f>C8+D8+E8+F8</f>
        <v>350.70249999999999</v>
      </c>
      <c r="H8" s="58">
        <f>+G8*7.60939</f>
        <v>2668.6320964749998</v>
      </c>
    </row>
    <row r="9" spans="1:9" ht="21" customHeight="1" thickBot="1" x14ac:dyDescent="0.25">
      <c r="A9" s="33"/>
      <c r="B9" s="33"/>
      <c r="C9" s="33"/>
      <c r="D9" s="33"/>
      <c r="E9" s="33"/>
      <c r="F9" s="29"/>
      <c r="G9" s="29"/>
      <c r="H9" s="29"/>
    </row>
    <row r="10" spans="1:9" ht="27" customHeight="1" thickBot="1" x14ac:dyDescent="0.25">
      <c r="A10" s="29"/>
      <c r="B10" s="61" t="s">
        <v>14</v>
      </c>
      <c r="C10" s="62"/>
      <c r="D10" s="29"/>
      <c r="E10" s="29"/>
      <c r="F10" s="29"/>
      <c r="G10" s="29"/>
      <c r="H10" s="29"/>
    </row>
    <row r="11" spans="1:9" ht="27" customHeight="1" thickBot="1" x14ac:dyDescent="0.25">
      <c r="A11" s="29"/>
      <c r="B11" s="29"/>
      <c r="C11" s="29"/>
      <c r="D11" s="29"/>
      <c r="E11" s="29"/>
      <c r="F11" s="29"/>
      <c r="G11" s="29"/>
      <c r="H11" s="29"/>
    </row>
    <row r="12" spans="1:9" ht="27" customHeight="1" thickBot="1" x14ac:dyDescent="0.25">
      <c r="A12" s="29"/>
      <c r="B12" s="88" t="s">
        <v>15</v>
      </c>
      <c r="C12" s="89"/>
      <c r="D12" s="76" t="s">
        <v>238</v>
      </c>
      <c r="E12" s="29"/>
      <c r="F12" s="29"/>
      <c r="G12" s="29"/>
      <c r="H12" s="29"/>
    </row>
    <row r="13" spans="1:9" ht="27" customHeight="1" thickBot="1" x14ac:dyDescent="0.25">
      <c r="A13" s="29"/>
      <c r="B13" s="80" t="str">
        <f>IF(D12="","Code emploi à compléter",IFERROR("Intitulé emploi dans la nomenclature UCANSS : "&amp;VLOOKUP(CONCATENATE(A7,D12),Feuil2!$V$5:$W$133,2,FALSE),"Emploi non repéré nationalement"))</f>
        <v>Intitulé emploi dans la nomenclature UCANSS : Responsable adjoint</v>
      </c>
      <c r="C13" s="81"/>
      <c r="D13" s="81"/>
      <c r="E13" s="81"/>
      <c r="F13" s="81"/>
      <c r="G13" s="81"/>
      <c r="H13" s="82"/>
    </row>
    <row r="14" spans="1:9" ht="27" customHeight="1" thickBot="1" x14ac:dyDescent="0.25">
      <c r="A14" s="29"/>
      <c r="B14" s="80" t="str">
        <f>IF(D12="","",IF(B13="Emploi non repéré nationalement","Cet emploi fera l'objet d'une évaluation et d'un positionnement local",VLOOKUP(CONCATENATE(A7,D12),Feuil2!$V$5:$AA$133,6,FALSE)))</f>
        <v>Cet emploi est repéré nationalement sur 3 niveaux (de N5C à N7)</v>
      </c>
      <c r="C14" s="81"/>
      <c r="D14" s="81"/>
      <c r="E14" s="81"/>
      <c r="F14" s="81"/>
      <c r="G14" s="81"/>
      <c r="H14" s="82"/>
    </row>
    <row r="15" spans="1:9" ht="27" customHeight="1" thickBot="1" x14ac:dyDescent="0.25">
      <c r="A15" s="29"/>
      <c r="B15" s="29"/>
      <c r="C15" s="29"/>
      <c r="D15" s="29"/>
      <c r="E15" s="29"/>
      <c r="F15" s="29"/>
      <c r="G15" s="29"/>
      <c r="H15" s="29"/>
    </row>
    <row r="16" spans="1:9" ht="20.100000000000001" customHeight="1" x14ac:dyDescent="0.2">
      <c r="A16" s="29"/>
      <c r="B16" s="85" t="s">
        <v>17</v>
      </c>
      <c r="C16" s="86"/>
      <c r="D16" s="86"/>
      <c r="E16" s="86"/>
      <c r="F16" s="86"/>
      <c r="G16" s="86"/>
      <c r="H16" s="87"/>
    </row>
    <row r="17" spans="1:8" ht="27.75" x14ac:dyDescent="0.2">
      <c r="A17" s="29"/>
      <c r="B17" s="37" t="s">
        <v>5</v>
      </c>
      <c r="C17" s="30" t="s">
        <v>6</v>
      </c>
      <c r="D17" s="30" t="s">
        <v>18</v>
      </c>
      <c r="E17" s="30" t="s">
        <v>8</v>
      </c>
      <c r="F17" s="32" t="s">
        <v>9</v>
      </c>
      <c r="G17" s="30" t="s">
        <v>19</v>
      </c>
      <c r="H17" s="38" t="s">
        <v>11</v>
      </c>
    </row>
    <row r="18" spans="1:8" ht="20.100000000000001" customHeight="1" thickBot="1" x14ac:dyDescent="0.25">
      <c r="A18" s="29"/>
      <c r="B18" s="39" t="str">
        <f>B7</f>
        <v>N5B</v>
      </c>
      <c r="C18" s="40">
        <f>C7</f>
        <v>285</v>
      </c>
      <c r="D18" s="41">
        <f>D7+3</f>
        <v>35</v>
      </c>
      <c r="E18" s="40">
        <f>E7</f>
        <v>26</v>
      </c>
      <c r="F18" s="47">
        <f>0.0165*(C18+IF(C18&gt;282,0,VLOOKUP(C18,Feuil2!$H$9:$I$101,2,FALSE)))</f>
        <v>4.7025000000000006</v>
      </c>
      <c r="G18" s="43">
        <f>C18+D18+E18+F18</f>
        <v>350.70249999999999</v>
      </c>
      <c r="H18" s="44">
        <f>IF(C10="",G18*7.60939,G18*7.60939*C10)</f>
        <v>2668.6320964749998</v>
      </c>
    </row>
    <row r="19" spans="1:8" ht="27" customHeight="1" thickBot="1" x14ac:dyDescent="0.25">
      <c r="A19" s="29"/>
      <c r="B19" s="29"/>
      <c r="C19" s="29"/>
      <c r="D19" s="29"/>
      <c r="E19" s="29"/>
      <c r="F19" s="29"/>
      <c r="G19" s="29"/>
      <c r="H19" s="29"/>
    </row>
    <row r="20" spans="1:8" ht="21" customHeight="1" x14ac:dyDescent="0.2">
      <c r="A20" s="29"/>
      <c r="B20" s="85" t="s">
        <v>20</v>
      </c>
      <c r="C20" s="86"/>
      <c r="D20" s="86"/>
      <c r="E20" s="86"/>
      <c r="F20" s="86"/>
      <c r="G20" s="86"/>
      <c r="H20" s="87"/>
    </row>
    <row r="21" spans="1:8" ht="21" customHeight="1" x14ac:dyDescent="0.2">
      <c r="A21" s="29"/>
      <c r="B21" s="37" t="s">
        <v>5</v>
      </c>
      <c r="C21" s="30" t="s">
        <v>6</v>
      </c>
      <c r="D21" s="30" t="s">
        <v>18</v>
      </c>
      <c r="E21" s="30" t="s">
        <v>8</v>
      </c>
      <c r="F21" s="34"/>
      <c r="G21" s="30" t="s">
        <v>19</v>
      </c>
      <c r="H21" s="38" t="s">
        <v>11</v>
      </c>
    </row>
    <row r="22" spans="1:8" ht="21" hidden="1" customHeight="1" thickBot="1" x14ac:dyDescent="0.25">
      <c r="A22" s="29"/>
      <c r="B22" s="63" t="str">
        <f>IF(D12="",VLOOKUP($B$7,Feuil2!$A$5:$E$60,5,FALSE),IF(B13="Emploi non repéré nationalement",VLOOKUP($B$7,Feuil2!$A$5:$E$60,5,FALSE),VLOOKUP(CONCATENATE(A7,D12),Feuil2!$V$5:$AC$133,8,FALSE)))</f>
        <v>N5C</v>
      </c>
      <c r="C22" s="42">
        <f>IFERROR(VLOOKUP(B23,Feuil2!$E$5:$F$60,2,FALSE),"")</f>
        <v>320</v>
      </c>
      <c r="D22" s="64">
        <f>IF(C23&gt;=G8-E8,0,G8-E8-C23)</f>
        <v>4.7024999999999864</v>
      </c>
      <c r="E22" s="42">
        <f>E7</f>
        <v>26</v>
      </c>
      <c r="F22" s="42"/>
      <c r="G22" s="65">
        <f>ROUNDUP(C22+D22+E22,0)</f>
        <v>351</v>
      </c>
      <c r="H22" s="66">
        <f>IF(C9="",G22*7.60939,G22*7.60939*C9)</f>
        <v>2670.8958900000002</v>
      </c>
    </row>
    <row r="23" spans="1:8" ht="21" customHeight="1" thickBot="1" x14ac:dyDescent="0.25">
      <c r="A23" s="29"/>
      <c r="B23" s="77" t="str">
        <f>IF(D12="",VLOOKUP($B$7,Feuil2!$A$5:$E$60,5,FALSE),IF(B13="Emploi non repéré nationalement",VLOOKUP($B$7,Feuil2!$A$5:$E$60,5,FALSE),VLOOKUP(CONCATENATE(A7,D12),Feuil2!$V$5:$AC$133,8,FALSE)))</f>
        <v>N5C</v>
      </c>
      <c r="C23" s="40">
        <f>IFERROR(VLOOKUP(B23,Feuil2!$E$5:$F$60,2,FALSE),"")</f>
        <v>320</v>
      </c>
      <c r="D23" s="41">
        <f>G23-C23-E23</f>
        <v>5</v>
      </c>
      <c r="E23" s="40">
        <f>E7</f>
        <v>26</v>
      </c>
      <c r="F23" s="42"/>
      <c r="G23" s="43">
        <f>G22</f>
        <v>351</v>
      </c>
      <c r="H23" s="44">
        <f>IF(C10="",G23*7.60939,G23*7.60939*C10)</f>
        <v>2670.8958900000002</v>
      </c>
    </row>
    <row r="24" spans="1:8" ht="27" customHeight="1" thickBot="1" x14ac:dyDescent="0.25">
      <c r="A24" s="29"/>
      <c r="B24" s="80" t="str">
        <f>IF(D12="","",IF(B14="Cet emploi fera l'objet d'une évaluation et d'un positionnement local","Aucune modification de niveau - emploi non repéré nationalement","Positionnement a minima au 1e niveau du repérage national ou au niveau actuel, soit "&amp;B23))</f>
        <v>Positionnement a minima au 1e niveau du repérage national ou au niveau actuel, soit N5C</v>
      </c>
      <c r="C24" s="81"/>
      <c r="D24" s="81"/>
      <c r="E24" s="81"/>
      <c r="F24" s="81"/>
      <c r="G24" s="81"/>
      <c r="H24" s="82"/>
    </row>
    <row r="25" spans="1:8" ht="27" customHeight="1" thickBot="1" x14ac:dyDescent="0.25">
      <c r="A25" s="29"/>
      <c r="B25" s="29"/>
      <c r="C25" s="29"/>
      <c r="D25" s="29"/>
      <c r="E25" s="29"/>
      <c r="F25" s="29"/>
      <c r="G25" s="29"/>
      <c r="H25" s="29"/>
    </row>
    <row r="26" spans="1:8" x14ac:dyDescent="0.2">
      <c r="A26" s="29"/>
      <c r="B26" s="29"/>
      <c r="C26" s="29"/>
      <c r="D26" s="29"/>
      <c r="E26" s="29"/>
      <c r="F26" s="29"/>
      <c r="G26" s="48" t="s">
        <v>21</v>
      </c>
      <c r="H26" s="60" t="s">
        <v>22</v>
      </c>
    </row>
    <row r="27" spans="1:8" x14ac:dyDescent="0.2">
      <c r="A27" s="29"/>
      <c r="B27" s="29"/>
      <c r="C27" s="29"/>
      <c r="D27" s="29"/>
      <c r="E27" s="29"/>
      <c r="F27" s="36" t="s">
        <v>23</v>
      </c>
      <c r="G27" s="67">
        <v>3</v>
      </c>
      <c r="H27" s="68">
        <f>G27*7.60939</f>
        <v>22.82817</v>
      </c>
    </row>
    <row r="28" spans="1:8" ht="15.75" thickBot="1" x14ac:dyDescent="0.25">
      <c r="A28" s="29"/>
      <c r="B28" s="29"/>
      <c r="C28" s="29"/>
      <c r="D28" s="29"/>
      <c r="E28" s="29"/>
      <c r="F28" s="36" t="s">
        <v>0</v>
      </c>
      <c r="G28" s="69">
        <f>G29-G27</f>
        <v>0.29750000000001364</v>
      </c>
      <c r="H28" s="70">
        <f>G28*7.60939</f>
        <v>2.263793525000104</v>
      </c>
    </row>
    <row r="29" spans="1:8" ht="20.45" customHeight="1" thickBot="1" x14ac:dyDescent="0.25">
      <c r="A29" s="29"/>
      <c r="B29" s="29"/>
      <c r="C29" s="29"/>
      <c r="D29" s="29"/>
      <c r="E29" s="29"/>
      <c r="F29" s="29"/>
      <c r="G29" s="49">
        <f>IF(G23-G7&lt;0,0,G23-G7)</f>
        <v>3.2975000000000136</v>
      </c>
      <c r="H29" s="50">
        <f>IF(C10="",G29*7.60939,G29*7.60939*C10)</f>
        <v>25.091963525000104</v>
      </c>
    </row>
    <row r="30" spans="1:8" x14ac:dyDescent="0.2">
      <c r="A30" s="29"/>
      <c r="B30" s="29"/>
      <c r="C30" s="29"/>
      <c r="D30" s="29"/>
      <c r="E30" s="29"/>
      <c r="F30" s="29" t="s">
        <v>24</v>
      </c>
      <c r="G30" s="35">
        <f>G29/G7</f>
        <v>9.483682170821359E-3</v>
      </c>
      <c r="H30" s="29"/>
    </row>
    <row r="31" spans="1:8" x14ac:dyDescent="0.2">
      <c r="A31" s="29"/>
      <c r="B31" s="29"/>
      <c r="C31" s="29"/>
      <c r="D31" s="29"/>
      <c r="E31" s="29"/>
      <c r="F31" s="29"/>
      <c r="G31" s="29"/>
      <c r="H31" s="29"/>
    </row>
    <row r="32" spans="1:8" x14ac:dyDescent="0.2"/>
    <row r="33" x14ac:dyDescent="0.2"/>
    <row r="34" x14ac:dyDescent="0.2"/>
    <row r="35" x14ac:dyDescent="0.2"/>
    <row r="36" x14ac:dyDescent="0.2"/>
  </sheetData>
  <sheetProtection algorithmName="SHA-512" hashValue="Urc4H1Vnj6EHdrrB4U3XIc75Agij+wmOXMR3hlUq/MM4sA93usQ3QTMgKkY9lDfhYPT0jPPQQ7Lzz1IK4P7s/Q==" saltValue="OCO2TfZBFj+OL9jvLaN8uw==" spinCount="100000" sheet="1" objects="1" scenarios="1" selectLockedCells="1"/>
  <mergeCells count="9">
    <mergeCell ref="B24:H24"/>
    <mergeCell ref="A4:I4"/>
    <mergeCell ref="A1:H1"/>
    <mergeCell ref="B5:H5"/>
    <mergeCell ref="B20:H20"/>
    <mergeCell ref="B16:H16"/>
    <mergeCell ref="B12:C12"/>
    <mergeCell ref="B13:H13"/>
    <mergeCell ref="B14:H14"/>
  </mergeCells>
  <dataValidations count="3">
    <dataValidation type="list" allowBlank="1" showInputMessage="1" showErrorMessage="1" sqref="B7" xr:uid="{00000000-0002-0000-0000-000000000000}">
      <formula1>INDIRECT($A$7)</formula1>
    </dataValidation>
    <dataValidation type="decimal" allowBlank="1" showInputMessage="1" showErrorMessage="1" sqref="C10" xr:uid="{00000000-0002-0000-0000-000001000000}">
      <formula1>0</formula1>
      <formula2>1</formula2>
    </dataValidation>
    <dataValidation type="textLength" allowBlank="1" showInputMessage="1" showErrorMessage="1" sqref="D12" xr:uid="{00000000-0002-0000-0000-000002000000}">
      <formula1>6</formula1>
      <formula2>6</formula2>
    </dataValidation>
  </dataValidations>
  <pageMargins left="0.7" right="0.7" top="0.75" bottom="0.75" header="0.3" footer="0.3"/>
  <pageSetup paperSize="9" scale="74" orientation="landscape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3000000}">
          <x14:formula1>
            <xm:f>Feuil2!$H$3:$H$6</xm:f>
          </x14:formula1>
          <xm:sqref>A7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2"/>
  <dimension ref="A1:AC507"/>
  <sheetViews>
    <sheetView workbookViewId="0"/>
  </sheetViews>
  <sheetFormatPr defaultColWidth="11.43359375" defaultRowHeight="15" x14ac:dyDescent="0.2"/>
  <cols>
    <col min="2" max="4" width="12.5078125" customWidth="1"/>
    <col min="5" max="6" width="10.89453125" style="4"/>
    <col min="9" max="10" width="13.44921875" bestFit="1" customWidth="1"/>
    <col min="15" max="15" width="0" hidden="1" customWidth="1"/>
    <col min="16" max="16" width="12.5078125" hidden="1" customWidth="1"/>
    <col min="17" max="18" width="0" hidden="1" customWidth="1"/>
    <col min="19" max="19" width="12.64453125" hidden="1" customWidth="1"/>
    <col min="22" max="22" width="24.34765625" bestFit="1" customWidth="1"/>
    <col min="23" max="23" width="55.9609375" bestFit="1" customWidth="1"/>
    <col min="24" max="26" width="10.89453125" style="4"/>
    <col min="28" max="29" width="16.0078125" style="4" bestFit="1" customWidth="1"/>
  </cols>
  <sheetData>
    <row r="1" spans="1:29" x14ac:dyDescent="0.2">
      <c r="I1" s="25">
        <f>SUM(I3:I6)*0.59*4*14*7.60939</f>
        <v>0</v>
      </c>
      <c r="J1" s="24"/>
    </row>
    <row r="2" spans="1:29" x14ac:dyDescent="0.2">
      <c r="O2" s="4"/>
      <c r="Q2" s="20"/>
      <c r="R2" s="19"/>
    </row>
    <row r="3" spans="1:29" x14ac:dyDescent="0.2">
      <c r="A3" s="91" t="s">
        <v>25</v>
      </c>
      <c r="B3" s="91"/>
      <c r="C3" s="91"/>
      <c r="D3" s="91"/>
      <c r="H3" t="s">
        <v>12</v>
      </c>
      <c r="I3" s="22"/>
      <c r="J3" s="21"/>
      <c r="M3" s="22"/>
      <c r="N3" s="21"/>
      <c r="O3" s="23"/>
      <c r="Q3" s="19"/>
      <c r="AA3" s="79" t="s">
        <v>26</v>
      </c>
      <c r="AB3" s="79" t="s">
        <v>26</v>
      </c>
      <c r="AC3" s="79" t="s">
        <v>26</v>
      </c>
    </row>
    <row r="4" spans="1:29" x14ac:dyDescent="0.2">
      <c r="A4" s="26" t="s">
        <v>5</v>
      </c>
      <c r="B4" s="26" t="s">
        <v>6</v>
      </c>
      <c r="C4" s="26" t="s">
        <v>27</v>
      </c>
      <c r="D4" s="26" t="s">
        <v>28</v>
      </c>
      <c r="H4" t="s">
        <v>29</v>
      </c>
      <c r="I4" s="22"/>
      <c r="J4" s="21"/>
      <c r="M4" s="22"/>
      <c r="N4" s="21"/>
      <c r="O4" s="23"/>
      <c r="Q4" s="20"/>
      <c r="U4" s="27" t="s">
        <v>30</v>
      </c>
      <c r="V4" s="27" t="s">
        <v>31</v>
      </c>
      <c r="W4" s="27" t="s">
        <v>32</v>
      </c>
      <c r="X4" s="27" t="s">
        <v>33</v>
      </c>
      <c r="Y4" s="27" t="s">
        <v>34</v>
      </c>
      <c r="Z4" s="27" t="s">
        <v>35</v>
      </c>
      <c r="AB4" s="78" t="s">
        <v>36</v>
      </c>
      <c r="AC4" s="78" t="s">
        <v>37</v>
      </c>
    </row>
    <row r="5" spans="1:29" x14ac:dyDescent="0.2">
      <c r="A5" s="2" t="s">
        <v>38</v>
      </c>
      <c r="B5" s="3">
        <v>190</v>
      </c>
      <c r="C5" s="3">
        <v>222.38</v>
      </c>
      <c r="D5" s="3">
        <v>238</v>
      </c>
      <c r="E5" s="2" t="s">
        <v>38</v>
      </c>
      <c r="F5" s="3">
        <v>238</v>
      </c>
      <c r="G5" t="s">
        <v>38</v>
      </c>
      <c r="H5" t="s">
        <v>39</v>
      </c>
      <c r="I5" s="22"/>
      <c r="J5" s="21"/>
      <c r="M5" s="22"/>
      <c r="N5" s="21"/>
      <c r="O5" s="23"/>
      <c r="Q5" s="20"/>
      <c r="T5" t="s">
        <v>12</v>
      </c>
      <c r="U5" s="73" t="s">
        <v>40</v>
      </c>
      <c r="V5" t="str">
        <f>CONCATENATE(T5,U5)</f>
        <v>Grille_administrative010601</v>
      </c>
      <c r="W5" s="71" t="s">
        <v>41</v>
      </c>
      <c r="X5" s="72" t="s">
        <v>42</v>
      </c>
      <c r="Y5" s="72" t="s">
        <v>43</v>
      </c>
      <c r="Z5" s="72" t="s">
        <v>44</v>
      </c>
      <c r="AA5" s="75" t="str">
        <f t="shared" ref="AA5:AA34" si="0">"Cet emploi est repéré nationalement sur 3 niveaux (de "&amp;X5&amp;" à "&amp;Z5&amp;")"</f>
        <v>Cet emploi est repéré nationalement sur 3 niveaux (de N3 à N4B)</v>
      </c>
      <c r="AB5" s="4" t="str">
        <f>IF(Simulateur!$D$12=Feuil2!U5,Simulateur!$B$7,"")</f>
        <v/>
      </c>
      <c r="AC5" s="4" t="str">
        <f>IF(OR(AB5="N1",AB5="N2",AB5="N3"),"N3",IFERROR(VLOOKUP(AB5,$A$5:$E$60,5,FALSE),""))</f>
        <v/>
      </c>
    </row>
    <row r="6" spans="1:29" x14ac:dyDescent="0.2">
      <c r="A6" s="2" t="s">
        <v>45</v>
      </c>
      <c r="B6" s="3">
        <v>198</v>
      </c>
      <c r="C6" s="3">
        <v>223.4</v>
      </c>
      <c r="D6" s="3">
        <v>242</v>
      </c>
      <c r="E6" s="2" t="s">
        <v>45</v>
      </c>
      <c r="F6" s="3">
        <v>242</v>
      </c>
      <c r="G6" t="s">
        <v>45</v>
      </c>
      <c r="H6" t="s">
        <v>46</v>
      </c>
      <c r="I6" s="22"/>
      <c r="J6" s="21"/>
      <c r="T6" t="s">
        <v>12</v>
      </c>
      <c r="U6" s="73" t="s">
        <v>47</v>
      </c>
      <c r="V6" t="str">
        <f t="shared" ref="V6:V69" si="1">CONCATENATE(T6,U6)</f>
        <v>Grille_administrative011101</v>
      </c>
      <c r="W6" s="71" t="s">
        <v>48</v>
      </c>
      <c r="X6" s="72" t="s">
        <v>42</v>
      </c>
      <c r="Y6" s="72" t="s">
        <v>43</v>
      </c>
      <c r="Z6" s="72" t="s">
        <v>44</v>
      </c>
      <c r="AA6" s="75" t="str">
        <f t="shared" si="0"/>
        <v>Cet emploi est repéré nationalement sur 3 niveaux (de N3 à N4B)</v>
      </c>
      <c r="AB6" s="4" t="str">
        <f>IF(Simulateur!$D$12=Feuil2!U6,Simulateur!$B$7,"")</f>
        <v/>
      </c>
      <c r="AC6" s="4" t="str">
        <f t="shared" ref="AC6:AC34" si="2">IF(OR(AB6="N1",AB6="N2",AB6="N3"),"N3",IFERROR(VLOOKUP(AB6,$A$5:$E$60,5,FALSE),""))</f>
        <v/>
      </c>
    </row>
    <row r="7" spans="1:29" x14ac:dyDescent="0.2">
      <c r="A7" s="2" t="s">
        <v>42</v>
      </c>
      <c r="B7" s="3">
        <v>215</v>
      </c>
      <c r="C7" s="3">
        <v>237.65</v>
      </c>
      <c r="D7" s="3">
        <v>252</v>
      </c>
      <c r="E7" s="2" t="s">
        <v>42</v>
      </c>
      <c r="F7" s="3">
        <v>252</v>
      </c>
      <c r="G7" s="19" t="s">
        <v>42</v>
      </c>
      <c r="T7" t="s">
        <v>12</v>
      </c>
      <c r="U7" s="73" t="s">
        <v>49</v>
      </c>
      <c r="V7" t="str">
        <f t="shared" si="1"/>
        <v>Grille_administrative011102</v>
      </c>
      <c r="W7" s="71" t="s">
        <v>50</v>
      </c>
      <c r="X7" s="72" t="s">
        <v>42</v>
      </c>
      <c r="Y7" s="72" t="s">
        <v>43</v>
      </c>
      <c r="Z7" s="72" t="s">
        <v>44</v>
      </c>
      <c r="AA7" s="75" t="str">
        <f t="shared" si="0"/>
        <v>Cet emploi est repéré nationalement sur 3 niveaux (de N3 à N4B)</v>
      </c>
      <c r="AB7" s="4" t="str">
        <f>IF(Simulateur!$D$12=Feuil2!U7,Simulateur!$B$7,"")</f>
        <v/>
      </c>
      <c r="AC7" s="4" t="str">
        <f t="shared" si="2"/>
        <v/>
      </c>
    </row>
    <row r="8" spans="1:29" x14ac:dyDescent="0.2">
      <c r="A8" s="2" t="s">
        <v>13</v>
      </c>
      <c r="B8" s="3">
        <v>240</v>
      </c>
      <c r="C8" s="3">
        <v>252.03</v>
      </c>
      <c r="D8" s="3">
        <v>264</v>
      </c>
      <c r="E8" s="2" t="s">
        <v>43</v>
      </c>
      <c r="F8" s="3">
        <v>264</v>
      </c>
      <c r="G8" s="19" t="s">
        <v>13</v>
      </c>
      <c r="H8" s="90" t="s">
        <v>51</v>
      </c>
      <c r="I8" s="90"/>
      <c r="K8" s="90" t="s">
        <v>52</v>
      </c>
      <c r="L8" s="90"/>
      <c r="M8" s="90"/>
      <c r="T8" t="s">
        <v>12</v>
      </c>
      <c r="U8" s="73" t="s">
        <v>16</v>
      </c>
      <c r="V8" t="str">
        <f t="shared" si="1"/>
        <v>Grille_administrative011103</v>
      </c>
      <c r="W8" s="71" t="s">
        <v>53</v>
      </c>
      <c r="X8" s="72" t="s">
        <v>42</v>
      </c>
      <c r="Y8" s="72" t="s">
        <v>43</v>
      </c>
      <c r="Z8" s="72" t="s">
        <v>44</v>
      </c>
      <c r="AA8" s="75" t="str">
        <f t="shared" si="0"/>
        <v>Cet emploi est repéré nationalement sur 3 niveaux (de N3 à N4B)</v>
      </c>
      <c r="AB8" s="4" t="str">
        <f>IF(Simulateur!$D$12=Feuil2!U8,Simulateur!$B$7,"")</f>
        <v/>
      </c>
      <c r="AC8" s="4" t="str">
        <f t="shared" si="2"/>
        <v/>
      </c>
    </row>
    <row r="9" spans="1:29" x14ac:dyDescent="0.2">
      <c r="A9" s="2"/>
      <c r="B9" s="3"/>
      <c r="C9" s="3"/>
      <c r="D9" s="3">
        <v>277</v>
      </c>
      <c r="E9" s="2" t="s">
        <v>44</v>
      </c>
      <c r="F9" s="3">
        <v>277</v>
      </c>
      <c r="G9" s="19" t="s">
        <v>54</v>
      </c>
      <c r="H9" s="18">
        <v>190</v>
      </c>
      <c r="I9" s="18">
        <v>15</v>
      </c>
      <c r="K9" s="27" t="s">
        <v>55</v>
      </c>
      <c r="L9" s="27" t="s">
        <v>56</v>
      </c>
      <c r="M9" s="27" t="s">
        <v>57</v>
      </c>
      <c r="O9" s="90" t="s">
        <v>58</v>
      </c>
      <c r="P9" s="90"/>
      <c r="Q9" s="90"/>
      <c r="R9" s="90"/>
      <c r="S9" s="90"/>
      <c r="T9" t="s">
        <v>12</v>
      </c>
      <c r="U9" s="73" t="s">
        <v>59</v>
      </c>
      <c r="V9" t="str">
        <f t="shared" si="1"/>
        <v>Grille_administrative011104</v>
      </c>
      <c r="W9" s="71" t="s">
        <v>60</v>
      </c>
      <c r="X9" s="72" t="s">
        <v>42</v>
      </c>
      <c r="Y9" s="72" t="s">
        <v>43</v>
      </c>
      <c r="Z9" s="72" t="s">
        <v>44</v>
      </c>
      <c r="AA9" s="75" t="str">
        <f t="shared" si="0"/>
        <v>Cet emploi est repéré nationalement sur 3 niveaux (de N3 à N4B)</v>
      </c>
      <c r="AB9" s="4" t="str">
        <f>IF(Simulateur!$D$12=Feuil2!U9,Simulateur!$B$7,"")</f>
        <v/>
      </c>
      <c r="AC9" s="4" t="str">
        <f t="shared" si="2"/>
        <v/>
      </c>
    </row>
    <row r="10" spans="1:29" x14ac:dyDescent="0.2">
      <c r="A10" s="2" t="s">
        <v>54</v>
      </c>
      <c r="B10" s="3">
        <v>260</v>
      </c>
      <c r="C10" s="3">
        <v>266.32</v>
      </c>
      <c r="D10" s="3">
        <v>290</v>
      </c>
      <c r="E10" s="2" t="s">
        <v>54</v>
      </c>
      <c r="F10" s="3">
        <v>290</v>
      </c>
      <c r="G10" s="19" t="s">
        <v>61</v>
      </c>
      <c r="H10" s="18">
        <v>191</v>
      </c>
      <c r="I10" s="18">
        <v>14</v>
      </c>
      <c r="K10" s="17">
        <v>0</v>
      </c>
      <c r="L10" s="17">
        <v>221.99</v>
      </c>
      <c r="M10" s="18">
        <v>14</v>
      </c>
      <c r="O10" s="26" t="s">
        <v>5</v>
      </c>
      <c r="P10" s="26" t="s">
        <v>6</v>
      </c>
      <c r="Q10" s="26" t="s">
        <v>51</v>
      </c>
      <c r="R10" s="28">
        <v>1.6500000000000001E-2</v>
      </c>
      <c r="S10" s="26" t="s">
        <v>62</v>
      </c>
      <c r="T10" t="s">
        <v>12</v>
      </c>
      <c r="U10" s="73" t="s">
        <v>63</v>
      </c>
      <c r="V10" t="str">
        <f t="shared" si="1"/>
        <v>Grille_administrative011105</v>
      </c>
      <c r="W10" s="71" t="s">
        <v>64</v>
      </c>
      <c r="X10" s="72" t="s">
        <v>42</v>
      </c>
      <c r="Y10" s="72" t="s">
        <v>43</v>
      </c>
      <c r="Z10" s="72" t="s">
        <v>44</v>
      </c>
      <c r="AA10" s="75" t="str">
        <f t="shared" si="0"/>
        <v>Cet emploi est repéré nationalement sur 3 niveaux (de N3 à N4B)</v>
      </c>
      <c r="AB10" s="4" t="str">
        <f>IF(Simulateur!$D$12=Feuil2!U10,Simulateur!$B$7,"")</f>
        <v/>
      </c>
      <c r="AC10" s="4" t="str">
        <f t="shared" si="2"/>
        <v/>
      </c>
    </row>
    <row r="11" spans="1:29" x14ac:dyDescent="0.2">
      <c r="A11" s="2" t="s">
        <v>61</v>
      </c>
      <c r="B11" s="3">
        <v>285</v>
      </c>
      <c r="C11" s="3">
        <v>289.7</v>
      </c>
      <c r="D11" s="3">
        <v>305</v>
      </c>
      <c r="E11" s="2" t="s">
        <v>61</v>
      </c>
      <c r="F11" s="3">
        <v>305</v>
      </c>
      <c r="G11" s="19" t="s">
        <v>65</v>
      </c>
      <c r="H11" s="18">
        <v>192</v>
      </c>
      <c r="I11" s="18">
        <v>13</v>
      </c>
      <c r="K11" s="17">
        <v>222</v>
      </c>
      <c r="L11" s="17">
        <v>225.99</v>
      </c>
      <c r="M11" s="18">
        <v>13</v>
      </c>
      <c r="O11" s="14" t="s">
        <v>38</v>
      </c>
      <c r="P11" s="15">
        <v>190</v>
      </c>
      <c r="Q11" s="15">
        <v>29</v>
      </c>
      <c r="R11" s="16">
        <v>3.38</v>
      </c>
      <c r="S11" s="15">
        <v>16</v>
      </c>
      <c r="T11" t="s">
        <v>12</v>
      </c>
      <c r="U11" s="73" t="s">
        <v>66</v>
      </c>
      <c r="V11" t="str">
        <f t="shared" si="1"/>
        <v>Grille_administrative011106</v>
      </c>
      <c r="W11" s="71" t="s">
        <v>67</v>
      </c>
      <c r="X11" s="72" t="s">
        <v>42</v>
      </c>
      <c r="Y11" s="72" t="s">
        <v>43</v>
      </c>
      <c r="Z11" s="72" t="s">
        <v>44</v>
      </c>
      <c r="AA11" s="75" t="str">
        <f t="shared" si="0"/>
        <v>Cet emploi est repéré nationalement sur 3 niveaux (de N3 à N4B)</v>
      </c>
      <c r="AB11" s="4" t="str">
        <f>IF(Simulateur!$D$12=Feuil2!U11,Simulateur!$B$7,"")</f>
        <v/>
      </c>
      <c r="AC11" s="4" t="str">
        <f t="shared" si="2"/>
        <v/>
      </c>
    </row>
    <row r="12" spans="1:29" x14ac:dyDescent="0.2">
      <c r="A12" s="2"/>
      <c r="B12" s="3"/>
      <c r="C12" s="3"/>
      <c r="D12" s="3">
        <v>320</v>
      </c>
      <c r="E12" s="2" t="s">
        <v>68</v>
      </c>
      <c r="F12" s="3">
        <v>320</v>
      </c>
      <c r="G12" s="19" t="s">
        <v>69</v>
      </c>
      <c r="H12" s="18">
        <v>193</v>
      </c>
      <c r="I12" s="18">
        <v>12</v>
      </c>
      <c r="K12" s="17">
        <v>226</v>
      </c>
      <c r="L12" s="17">
        <v>227.99</v>
      </c>
      <c r="M12" s="18">
        <v>12</v>
      </c>
      <c r="O12" s="14" t="s">
        <v>45</v>
      </c>
      <c r="P12" s="15">
        <v>198</v>
      </c>
      <c r="Q12" s="15">
        <v>22</v>
      </c>
      <c r="R12" s="16">
        <v>3.4</v>
      </c>
      <c r="S12" s="15">
        <v>19</v>
      </c>
      <c r="T12" t="s">
        <v>12</v>
      </c>
      <c r="U12" s="73" t="s">
        <v>70</v>
      </c>
      <c r="V12" t="str">
        <f t="shared" si="1"/>
        <v>Grille_administrative011107</v>
      </c>
      <c r="W12" s="71" t="s">
        <v>71</v>
      </c>
      <c r="X12" s="72" t="s">
        <v>42</v>
      </c>
      <c r="Y12" s="72" t="s">
        <v>43</v>
      </c>
      <c r="Z12" s="72" t="s">
        <v>44</v>
      </c>
      <c r="AA12" s="75" t="str">
        <f t="shared" si="0"/>
        <v>Cet emploi est repéré nationalement sur 3 niveaux (de N3 à N4B)</v>
      </c>
      <c r="AB12" s="4" t="str">
        <f>IF(Simulateur!$D$12=Feuil2!U12,Simulateur!$B$7,"")</f>
        <v/>
      </c>
      <c r="AC12" s="4" t="str">
        <f t="shared" si="2"/>
        <v/>
      </c>
    </row>
    <row r="13" spans="1:29" x14ac:dyDescent="0.2">
      <c r="A13" s="2" t="s">
        <v>65</v>
      </c>
      <c r="B13" s="3">
        <v>315</v>
      </c>
      <c r="C13" s="3">
        <v>320.2</v>
      </c>
      <c r="D13" s="3">
        <v>345</v>
      </c>
      <c r="E13" s="2" t="s">
        <v>65</v>
      </c>
      <c r="F13" s="3">
        <v>345</v>
      </c>
      <c r="G13" t="s">
        <v>72</v>
      </c>
      <c r="H13" s="18">
        <v>194</v>
      </c>
      <c r="I13" s="18">
        <v>11</v>
      </c>
      <c r="K13" s="17">
        <v>228</v>
      </c>
      <c r="L13" s="17">
        <v>229.99</v>
      </c>
      <c r="M13" s="18">
        <v>11</v>
      </c>
      <c r="O13" s="14" t="s">
        <v>42</v>
      </c>
      <c r="P13" s="15">
        <v>215</v>
      </c>
      <c r="Q13" s="15">
        <v>19</v>
      </c>
      <c r="R13" s="16">
        <v>3.65</v>
      </c>
      <c r="S13" s="15">
        <v>14</v>
      </c>
      <c r="T13" t="s">
        <v>12</v>
      </c>
      <c r="U13" s="73" t="s">
        <v>73</v>
      </c>
      <c r="V13" t="str">
        <f t="shared" si="1"/>
        <v>Grille_administrative011108</v>
      </c>
      <c r="W13" s="71" t="s">
        <v>74</v>
      </c>
      <c r="X13" s="72" t="s">
        <v>42</v>
      </c>
      <c r="Y13" s="72" t="s">
        <v>43</v>
      </c>
      <c r="Z13" s="72" t="s">
        <v>44</v>
      </c>
      <c r="AA13" s="75" t="str">
        <f t="shared" si="0"/>
        <v>Cet emploi est repéré nationalement sur 3 niveaux (de N3 à N4B)</v>
      </c>
      <c r="AB13" s="4" t="str">
        <f>IF(Simulateur!$D$12=Feuil2!U13,Simulateur!$B$7,"")</f>
        <v/>
      </c>
      <c r="AC13" s="4" t="str">
        <f t="shared" si="2"/>
        <v/>
      </c>
    </row>
    <row r="14" spans="1:29" x14ac:dyDescent="0.2">
      <c r="A14" s="2" t="s">
        <v>69</v>
      </c>
      <c r="B14" s="3">
        <v>360</v>
      </c>
      <c r="C14" s="3">
        <v>365.9</v>
      </c>
      <c r="D14" s="3">
        <v>380</v>
      </c>
      <c r="E14" s="2" t="s">
        <v>69</v>
      </c>
      <c r="F14" s="3">
        <v>380</v>
      </c>
      <c r="G14" t="s">
        <v>75</v>
      </c>
      <c r="H14" s="18">
        <v>195</v>
      </c>
      <c r="I14" s="18">
        <v>10</v>
      </c>
      <c r="K14" s="17">
        <v>230</v>
      </c>
      <c r="L14" s="17">
        <v>231.99</v>
      </c>
      <c r="M14" s="18">
        <v>10</v>
      </c>
      <c r="O14" s="14" t="s">
        <v>13</v>
      </c>
      <c r="P14" s="15">
        <v>240</v>
      </c>
      <c r="Q14" s="15">
        <v>8</v>
      </c>
      <c r="R14" s="16">
        <v>4.03</v>
      </c>
      <c r="S14" s="15">
        <v>12</v>
      </c>
      <c r="T14" t="s">
        <v>12</v>
      </c>
      <c r="U14" s="73" t="s">
        <v>76</v>
      </c>
      <c r="V14" t="str">
        <f t="shared" si="1"/>
        <v>Grille_administrative011109</v>
      </c>
      <c r="W14" s="71" t="s">
        <v>77</v>
      </c>
      <c r="X14" s="72" t="s">
        <v>42</v>
      </c>
      <c r="Y14" s="72" t="s">
        <v>43</v>
      </c>
      <c r="Z14" s="72" t="s">
        <v>44</v>
      </c>
      <c r="AA14" s="75" t="str">
        <f t="shared" si="0"/>
        <v>Cet emploi est repéré nationalement sur 3 niveaux (de N3 à N4B)</v>
      </c>
      <c r="AB14" s="4" t="str">
        <f>IF(Simulateur!$D$12=Feuil2!U14,Simulateur!$B$7,"")</f>
        <v/>
      </c>
      <c r="AC14" s="4" t="str">
        <f t="shared" si="2"/>
        <v/>
      </c>
    </row>
    <row r="15" spans="1:29" x14ac:dyDescent="0.2">
      <c r="A15" s="2" t="s">
        <v>72</v>
      </c>
      <c r="B15" s="3">
        <v>400</v>
      </c>
      <c r="C15" s="3">
        <v>406.6</v>
      </c>
      <c r="D15" s="3">
        <v>420</v>
      </c>
      <c r="E15" s="2" t="s">
        <v>72</v>
      </c>
      <c r="F15" s="3">
        <v>420</v>
      </c>
      <c r="H15" s="18">
        <v>196</v>
      </c>
      <c r="I15" s="18">
        <v>9</v>
      </c>
      <c r="K15" s="17">
        <v>232</v>
      </c>
      <c r="L15" s="17">
        <v>235.99</v>
      </c>
      <c r="M15" s="18">
        <v>9</v>
      </c>
      <c r="O15" s="14" t="s">
        <v>54</v>
      </c>
      <c r="P15" s="15">
        <v>260</v>
      </c>
      <c r="Q15" s="15">
        <v>2</v>
      </c>
      <c r="R15" s="16">
        <v>4.32</v>
      </c>
      <c r="S15" s="15">
        <v>24</v>
      </c>
      <c r="T15" t="s">
        <v>12</v>
      </c>
      <c r="U15" s="73" t="s">
        <v>78</v>
      </c>
      <c r="V15" t="str">
        <f t="shared" si="1"/>
        <v>Grille_administrative011113</v>
      </c>
      <c r="W15" s="71" t="s">
        <v>79</v>
      </c>
      <c r="X15" s="72" t="s">
        <v>42</v>
      </c>
      <c r="Y15" s="72" t="s">
        <v>43</v>
      </c>
      <c r="Z15" s="72" t="s">
        <v>44</v>
      </c>
      <c r="AA15" s="75" t="str">
        <f t="shared" si="0"/>
        <v>Cet emploi est repéré nationalement sur 3 niveaux (de N3 à N4B)</v>
      </c>
      <c r="AB15" s="4" t="str">
        <f>IF(Simulateur!$D$12=Feuil2!U15,Simulateur!$B$7,"")</f>
        <v/>
      </c>
      <c r="AC15" s="4" t="str">
        <f t="shared" si="2"/>
        <v/>
      </c>
    </row>
    <row r="16" spans="1:29" x14ac:dyDescent="0.2">
      <c r="A16" s="2" t="s">
        <v>75</v>
      </c>
      <c r="B16" s="3">
        <v>430</v>
      </c>
      <c r="C16" s="3">
        <v>437.1</v>
      </c>
      <c r="D16" s="3">
        <v>460</v>
      </c>
      <c r="E16" s="2" t="s">
        <v>75</v>
      </c>
      <c r="F16" s="3">
        <v>460</v>
      </c>
      <c r="H16" s="18">
        <v>197</v>
      </c>
      <c r="I16" s="18">
        <v>8</v>
      </c>
      <c r="K16" s="17">
        <v>236</v>
      </c>
      <c r="L16" s="17">
        <v>237.99</v>
      </c>
      <c r="M16" s="18">
        <v>8</v>
      </c>
      <c r="O16" s="14" t="s">
        <v>61</v>
      </c>
      <c r="P16" s="15">
        <v>285</v>
      </c>
      <c r="Q16" s="15">
        <v>0</v>
      </c>
      <c r="R16" s="16">
        <v>4.7</v>
      </c>
      <c r="S16" s="15">
        <v>15</v>
      </c>
      <c r="T16" t="s">
        <v>12</v>
      </c>
      <c r="U16" s="73" t="s">
        <v>80</v>
      </c>
      <c r="V16" t="str">
        <f t="shared" si="1"/>
        <v>Grille_administrative011114</v>
      </c>
      <c r="W16" s="71" t="s">
        <v>81</v>
      </c>
      <c r="X16" s="72" t="s">
        <v>42</v>
      </c>
      <c r="Y16" s="72" t="s">
        <v>43</v>
      </c>
      <c r="Z16" s="72" t="s">
        <v>44</v>
      </c>
      <c r="AA16" s="75" t="str">
        <f t="shared" si="0"/>
        <v>Cet emploi est repéré nationalement sur 3 niveaux (de N3 à N4B)</v>
      </c>
      <c r="AB16" s="4" t="str">
        <f>IF(Simulateur!$D$12=Feuil2!U16,Simulateur!$B$7,"")</f>
        <v/>
      </c>
      <c r="AC16" s="4" t="str">
        <f t="shared" si="2"/>
        <v/>
      </c>
    </row>
    <row r="17" spans="1:29" x14ac:dyDescent="0.2">
      <c r="A17" s="1"/>
      <c r="B17" s="1"/>
      <c r="C17" s="1"/>
      <c r="D17" s="1"/>
      <c r="H17" s="18">
        <v>198</v>
      </c>
      <c r="I17" s="18">
        <v>8</v>
      </c>
      <c r="K17" s="17">
        <v>238</v>
      </c>
      <c r="L17" s="17">
        <v>240.99</v>
      </c>
      <c r="M17" s="18">
        <v>7</v>
      </c>
      <c r="O17" s="14" t="s">
        <v>65</v>
      </c>
      <c r="P17" s="15">
        <v>315</v>
      </c>
      <c r="Q17" s="15">
        <v>0</v>
      </c>
      <c r="R17" s="16">
        <v>5.2</v>
      </c>
      <c r="S17" s="15">
        <v>25</v>
      </c>
      <c r="T17" t="s">
        <v>12</v>
      </c>
      <c r="U17" s="73" t="s">
        <v>82</v>
      </c>
      <c r="V17" t="str">
        <f t="shared" si="1"/>
        <v>Grille_administrative011115</v>
      </c>
      <c r="W17" s="71" t="s">
        <v>83</v>
      </c>
      <c r="X17" s="72" t="s">
        <v>42</v>
      </c>
      <c r="Y17" s="72" t="s">
        <v>43</v>
      </c>
      <c r="Z17" s="72" t="s">
        <v>44</v>
      </c>
      <c r="AA17" s="75" t="str">
        <f t="shared" si="0"/>
        <v>Cet emploi est repéré nationalement sur 3 niveaux (de N3 à N4B)</v>
      </c>
      <c r="AB17" s="4" t="str">
        <f>IF(Simulateur!$D$12=Feuil2!U17,Simulateur!$B$7,"")</f>
        <v/>
      </c>
      <c r="AC17" s="4" t="str">
        <f t="shared" si="2"/>
        <v/>
      </c>
    </row>
    <row r="18" spans="1:29" x14ac:dyDescent="0.2">
      <c r="A18" s="79" t="s">
        <v>84</v>
      </c>
      <c r="B18" s="79"/>
      <c r="C18" s="79"/>
      <c r="D18" s="79"/>
      <c r="H18" s="18">
        <v>199</v>
      </c>
      <c r="I18" s="18">
        <v>7</v>
      </c>
      <c r="K18" s="17">
        <v>241</v>
      </c>
      <c r="L18" s="17">
        <v>243.99</v>
      </c>
      <c r="M18" s="18">
        <v>6</v>
      </c>
      <c r="O18" s="14" t="s">
        <v>69</v>
      </c>
      <c r="P18" s="15">
        <v>360</v>
      </c>
      <c r="Q18" s="15">
        <v>0</v>
      </c>
      <c r="R18" s="16">
        <v>5.94</v>
      </c>
      <c r="S18" s="15">
        <v>14</v>
      </c>
      <c r="T18" t="s">
        <v>12</v>
      </c>
      <c r="U18" s="73" t="s">
        <v>85</v>
      </c>
      <c r="V18" t="str">
        <f t="shared" si="1"/>
        <v>Grille_administrative011116</v>
      </c>
      <c r="W18" s="71" t="s">
        <v>86</v>
      </c>
      <c r="X18" s="72" t="s">
        <v>42</v>
      </c>
      <c r="Y18" s="72" t="s">
        <v>43</v>
      </c>
      <c r="Z18" s="72" t="s">
        <v>44</v>
      </c>
      <c r="AA18" s="75" t="str">
        <f t="shared" si="0"/>
        <v>Cet emploi est repéré nationalement sur 3 niveaux (de N3 à N4B)</v>
      </c>
      <c r="AB18" s="4" t="str">
        <f>IF(Simulateur!$D$12=Feuil2!U18,Simulateur!$B$7,"")</f>
        <v/>
      </c>
      <c r="AC18" s="4" t="str">
        <f t="shared" si="2"/>
        <v/>
      </c>
    </row>
    <row r="19" spans="1:29" x14ac:dyDescent="0.2">
      <c r="A19" s="26" t="s">
        <v>5</v>
      </c>
      <c r="B19" s="26" t="s">
        <v>6</v>
      </c>
      <c r="C19" s="26" t="s">
        <v>27</v>
      </c>
      <c r="D19" s="26" t="s">
        <v>28</v>
      </c>
      <c r="H19" s="18">
        <v>200</v>
      </c>
      <c r="I19" s="18">
        <v>7</v>
      </c>
      <c r="K19" s="17">
        <v>244</v>
      </c>
      <c r="L19" s="17">
        <v>246.99</v>
      </c>
      <c r="M19" s="18">
        <v>5</v>
      </c>
      <c r="O19" s="14" t="s">
        <v>72</v>
      </c>
      <c r="P19" s="15">
        <v>400</v>
      </c>
      <c r="Q19" s="15">
        <v>0</v>
      </c>
      <c r="R19" s="16">
        <v>6.6</v>
      </c>
      <c r="S19" s="15">
        <v>13</v>
      </c>
      <c r="T19" t="s">
        <v>12</v>
      </c>
      <c r="U19" s="73" t="s">
        <v>87</v>
      </c>
      <c r="V19" t="str">
        <f t="shared" si="1"/>
        <v>Grille_administrative011118</v>
      </c>
      <c r="W19" s="71" t="s">
        <v>88</v>
      </c>
      <c r="X19" s="72" t="s">
        <v>42</v>
      </c>
      <c r="Y19" s="72" t="s">
        <v>43</v>
      </c>
      <c r="Z19" s="72" t="s">
        <v>44</v>
      </c>
      <c r="AA19" s="75" t="str">
        <f t="shared" si="0"/>
        <v>Cet emploi est repéré nationalement sur 3 niveaux (de N3 à N4B)</v>
      </c>
      <c r="AB19" s="4" t="str">
        <f>IF(Simulateur!$D$12=Feuil2!U19,Simulateur!$B$7,"")</f>
        <v/>
      </c>
      <c r="AC19" s="4" t="str">
        <f t="shared" si="2"/>
        <v/>
      </c>
    </row>
    <row r="20" spans="1:29" x14ac:dyDescent="0.2">
      <c r="A20" s="2" t="s">
        <v>89</v>
      </c>
      <c r="B20" s="3">
        <v>215</v>
      </c>
      <c r="C20" s="3">
        <v>238</v>
      </c>
      <c r="D20" s="3">
        <v>252</v>
      </c>
      <c r="E20" s="2" t="s">
        <v>89</v>
      </c>
      <c r="F20" s="3">
        <v>252</v>
      </c>
      <c r="H20" s="18">
        <v>201</v>
      </c>
      <c r="I20" s="18">
        <v>7</v>
      </c>
      <c r="K20" s="17">
        <v>247</v>
      </c>
      <c r="L20" s="17">
        <v>248.99</v>
      </c>
      <c r="M20" s="18">
        <v>4</v>
      </c>
      <c r="O20" s="14" t="s">
        <v>75</v>
      </c>
      <c r="P20" s="15">
        <v>430</v>
      </c>
      <c r="Q20" s="15">
        <v>0</v>
      </c>
      <c r="R20" s="16">
        <v>7.1</v>
      </c>
      <c r="S20" s="15">
        <v>23</v>
      </c>
      <c r="T20" t="s">
        <v>12</v>
      </c>
      <c r="U20" s="73" t="s">
        <v>90</v>
      </c>
      <c r="V20" t="str">
        <f t="shared" si="1"/>
        <v>Grille_administrative011119</v>
      </c>
      <c r="W20" s="71" t="s">
        <v>91</v>
      </c>
      <c r="X20" s="72" t="s">
        <v>42</v>
      </c>
      <c r="Y20" s="72" t="s">
        <v>43</v>
      </c>
      <c r="Z20" s="72" t="s">
        <v>44</v>
      </c>
      <c r="AA20" s="75" t="str">
        <f t="shared" si="0"/>
        <v>Cet emploi est repéré nationalement sur 3 niveaux (de N3 à N4B)</v>
      </c>
      <c r="AB20" s="4" t="str">
        <f>IF(Simulateur!$D$12=Feuil2!U20,Simulateur!$B$7,"")</f>
        <v/>
      </c>
      <c r="AC20" s="4" t="str">
        <f t="shared" si="2"/>
        <v/>
      </c>
    </row>
    <row r="21" spans="1:29" x14ac:dyDescent="0.2">
      <c r="A21" s="2" t="s">
        <v>92</v>
      </c>
      <c r="B21" s="3">
        <v>240</v>
      </c>
      <c r="C21" s="3">
        <v>252</v>
      </c>
      <c r="D21" s="3">
        <v>264</v>
      </c>
      <c r="E21" s="2" t="s">
        <v>92</v>
      </c>
      <c r="F21" s="3">
        <v>264</v>
      </c>
      <c r="H21" s="18">
        <v>202</v>
      </c>
      <c r="I21" s="18">
        <v>7</v>
      </c>
      <c r="K21" s="17">
        <v>249</v>
      </c>
      <c r="L21" s="17">
        <v>251.99</v>
      </c>
      <c r="M21" s="18">
        <v>3</v>
      </c>
      <c r="O21" s="8" t="s">
        <v>89</v>
      </c>
      <c r="P21" s="9">
        <v>215</v>
      </c>
      <c r="Q21" s="9">
        <v>29</v>
      </c>
      <c r="R21" s="10">
        <v>3.38</v>
      </c>
      <c r="S21" s="9">
        <v>14</v>
      </c>
      <c r="T21" t="s">
        <v>12</v>
      </c>
      <c r="U21" s="73" t="s">
        <v>93</v>
      </c>
      <c r="V21" t="str">
        <f t="shared" si="1"/>
        <v>Grille_administrative011120</v>
      </c>
      <c r="W21" s="71" t="s">
        <v>94</v>
      </c>
      <c r="X21" s="72" t="s">
        <v>42</v>
      </c>
      <c r="Y21" s="72" t="s">
        <v>43</v>
      </c>
      <c r="Z21" s="72" t="s">
        <v>44</v>
      </c>
      <c r="AA21" s="75" t="str">
        <f t="shared" si="0"/>
        <v>Cet emploi est repéré nationalement sur 3 niveaux (de N3 à N4B)</v>
      </c>
      <c r="AB21" s="4" t="str">
        <f>IF(Simulateur!$D$12=Feuil2!U21,Simulateur!$B$7,"")</f>
        <v/>
      </c>
      <c r="AC21" s="4" t="str">
        <f t="shared" si="2"/>
        <v/>
      </c>
    </row>
    <row r="22" spans="1:29" x14ac:dyDescent="0.2">
      <c r="A22" s="2" t="s">
        <v>95</v>
      </c>
      <c r="B22" s="3">
        <v>260</v>
      </c>
      <c r="C22" s="3">
        <v>266</v>
      </c>
      <c r="D22" s="3">
        <v>277</v>
      </c>
      <c r="E22" s="2" t="s">
        <v>95</v>
      </c>
      <c r="F22" s="3">
        <v>277</v>
      </c>
      <c r="H22" s="18">
        <v>203</v>
      </c>
      <c r="I22" s="18">
        <v>7</v>
      </c>
      <c r="K22" s="17">
        <v>252</v>
      </c>
      <c r="L22" s="17">
        <v>255</v>
      </c>
      <c r="M22" s="18">
        <v>2</v>
      </c>
      <c r="O22" s="8" t="s">
        <v>92</v>
      </c>
      <c r="P22" s="9">
        <v>240</v>
      </c>
      <c r="Q22" s="9">
        <v>8</v>
      </c>
      <c r="R22" s="10">
        <v>4.03</v>
      </c>
      <c r="S22" s="9">
        <v>12</v>
      </c>
      <c r="T22" t="s">
        <v>12</v>
      </c>
      <c r="U22" s="73" t="s">
        <v>96</v>
      </c>
      <c r="V22" t="str">
        <f t="shared" si="1"/>
        <v>Grille_administrative011121</v>
      </c>
      <c r="W22" s="71" t="s">
        <v>97</v>
      </c>
      <c r="X22" s="72" t="s">
        <v>42</v>
      </c>
      <c r="Y22" s="72" t="s">
        <v>43</v>
      </c>
      <c r="Z22" s="72" t="s">
        <v>44</v>
      </c>
      <c r="AA22" s="75" t="str">
        <f t="shared" si="0"/>
        <v>Cet emploi est repéré nationalement sur 3 niveaux (de N3 à N4B)</v>
      </c>
      <c r="AB22" s="4" t="str">
        <f>IF(Simulateur!$D$12=Feuil2!U22,Simulateur!$B$7,"")</f>
        <v/>
      </c>
      <c r="AC22" s="4" t="str">
        <f t="shared" si="2"/>
        <v/>
      </c>
    </row>
    <row r="23" spans="1:29" x14ac:dyDescent="0.2">
      <c r="A23" s="2" t="s">
        <v>98</v>
      </c>
      <c r="B23" s="3">
        <v>260</v>
      </c>
      <c r="C23" s="3">
        <v>266</v>
      </c>
      <c r="D23" s="3">
        <v>290</v>
      </c>
      <c r="E23" s="2" t="s">
        <v>98</v>
      </c>
      <c r="F23" s="3">
        <v>290</v>
      </c>
      <c r="H23" s="18">
        <v>204</v>
      </c>
      <c r="I23" s="18">
        <v>7</v>
      </c>
      <c r="K23" s="17">
        <v>255.001</v>
      </c>
      <c r="L23" s="17">
        <v>10000</v>
      </c>
      <c r="M23" s="18">
        <v>0</v>
      </c>
      <c r="O23" s="8" t="s">
        <v>95</v>
      </c>
      <c r="P23" s="9">
        <v>260</v>
      </c>
      <c r="Q23" s="9">
        <v>2</v>
      </c>
      <c r="R23" s="10">
        <v>4.32</v>
      </c>
      <c r="S23" s="9">
        <v>11</v>
      </c>
      <c r="T23" t="s">
        <v>12</v>
      </c>
      <c r="U23" s="73" t="s">
        <v>99</v>
      </c>
      <c r="V23" t="str">
        <f t="shared" si="1"/>
        <v>Grille_administrative011122</v>
      </c>
      <c r="W23" s="71" t="s">
        <v>100</v>
      </c>
      <c r="X23" s="72" t="s">
        <v>42</v>
      </c>
      <c r="Y23" s="72" t="s">
        <v>43</v>
      </c>
      <c r="Z23" s="72" t="s">
        <v>44</v>
      </c>
      <c r="AA23" s="75" t="str">
        <f t="shared" si="0"/>
        <v>Cet emploi est repéré nationalement sur 3 niveaux (de N3 à N4B)</v>
      </c>
      <c r="AB23" s="4" t="str">
        <f>IF(Simulateur!$D$12=Feuil2!U23,Simulateur!$B$7,"")</f>
        <v/>
      </c>
      <c r="AC23" s="4" t="str">
        <f t="shared" si="2"/>
        <v/>
      </c>
    </row>
    <row r="24" spans="1:29" x14ac:dyDescent="0.2">
      <c r="A24" s="2" t="s">
        <v>101</v>
      </c>
      <c r="B24" s="3">
        <v>291</v>
      </c>
      <c r="C24" s="3">
        <v>296</v>
      </c>
      <c r="D24" s="3">
        <v>305</v>
      </c>
      <c r="E24" s="2" t="s">
        <v>101</v>
      </c>
      <c r="F24" s="3">
        <v>305</v>
      </c>
      <c r="H24" s="18">
        <v>205</v>
      </c>
      <c r="I24" s="18">
        <v>7</v>
      </c>
      <c r="O24" s="8" t="s">
        <v>98</v>
      </c>
      <c r="P24" s="9">
        <v>260</v>
      </c>
      <c r="Q24" s="9">
        <v>2</v>
      </c>
      <c r="R24" s="10">
        <v>4.32</v>
      </c>
      <c r="S24" s="9">
        <v>24</v>
      </c>
      <c r="T24" t="s">
        <v>12</v>
      </c>
      <c r="U24" s="73" t="s">
        <v>102</v>
      </c>
      <c r="V24" t="str">
        <f t="shared" si="1"/>
        <v>Grille_administrative011401</v>
      </c>
      <c r="W24" s="71" t="s">
        <v>103</v>
      </c>
      <c r="X24" s="72" t="s">
        <v>42</v>
      </c>
      <c r="Y24" s="72" t="s">
        <v>43</v>
      </c>
      <c r="Z24" s="72" t="s">
        <v>44</v>
      </c>
      <c r="AA24" s="75" t="str">
        <f t="shared" si="0"/>
        <v>Cet emploi est repéré nationalement sur 3 niveaux (de N3 à N4B)</v>
      </c>
      <c r="AB24" s="4" t="str">
        <f>IF(Simulateur!$D$12=Feuil2!U24,Simulateur!$B$7,"")</f>
        <v/>
      </c>
      <c r="AC24" s="4" t="str">
        <f t="shared" si="2"/>
        <v/>
      </c>
    </row>
    <row r="25" spans="1:29" x14ac:dyDescent="0.2">
      <c r="A25" s="2" t="s">
        <v>104</v>
      </c>
      <c r="B25" s="3">
        <v>323</v>
      </c>
      <c r="C25" s="3">
        <v>328</v>
      </c>
      <c r="D25" s="3">
        <v>355</v>
      </c>
      <c r="E25" s="2" t="s">
        <v>104</v>
      </c>
      <c r="F25" s="3">
        <v>355</v>
      </c>
      <c r="H25" s="18">
        <v>206</v>
      </c>
      <c r="I25" s="18">
        <v>7</v>
      </c>
      <c r="O25" s="8" t="s">
        <v>101</v>
      </c>
      <c r="P25" s="9">
        <v>291</v>
      </c>
      <c r="Q25" s="9">
        <v>2</v>
      </c>
      <c r="R25" s="10">
        <v>4.8</v>
      </c>
      <c r="S25" s="9">
        <v>9</v>
      </c>
      <c r="T25" t="s">
        <v>12</v>
      </c>
      <c r="U25" s="73" t="s">
        <v>105</v>
      </c>
      <c r="V25" t="str">
        <f t="shared" si="1"/>
        <v>Grille_administrative011402</v>
      </c>
      <c r="W25" s="71" t="s">
        <v>106</v>
      </c>
      <c r="X25" s="72" t="s">
        <v>42</v>
      </c>
      <c r="Y25" s="72" t="s">
        <v>43</v>
      </c>
      <c r="Z25" s="72" t="s">
        <v>44</v>
      </c>
      <c r="AA25" s="75" t="str">
        <f t="shared" si="0"/>
        <v>Cet emploi est repéré nationalement sur 3 niveaux (de N3 à N4B)</v>
      </c>
      <c r="AB25" s="4" t="str">
        <f>IF(Simulateur!$D$12=Feuil2!U25,Simulateur!$B$7,"")</f>
        <v/>
      </c>
      <c r="AC25" s="4" t="str">
        <f t="shared" si="2"/>
        <v/>
      </c>
    </row>
    <row r="26" spans="1:29" x14ac:dyDescent="0.2">
      <c r="A26" s="2" t="s">
        <v>107</v>
      </c>
      <c r="B26" s="3">
        <v>338</v>
      </c>
      <c r="C26" s="3">
        <v>344</v>
      </c>
      <c r="D26" s="3">
        <v>370</v>
      </c>
      <c r="E26" s="2" t="s">
        <v>107</v>
      </c>
      <c r="F26" s="3">
        <v>370</v>
      </c>
      <c r="H26" s="18">
        <v>207</v>
      </c>
      <c r="I26" s="18">
        <v>7</v>
      </c>
      <c r="O26" s="8" t="s">
        <v>104</v>
      </c>
      <c r="P26" s="9">
        <v>323</v>
      </c>
      <c r="Q26" s="9">
        <v>0</v>
      </c>
      <c r="R26" s="10">
        <v>5.33</v>
      </c>
      <c r="S26" s="9">
        <v>27</v>
      </c>
      <c r="T26" t="s">
        <v>12</v>
      </c>
      <c r="U26" s="73" t="s">
        <v>108</v>
      </c>
      <c r="V26" t="str">
        <f t="shared" si="1"/>
        <v>Grille_administrative011403</v>
      </c>
      <c r="W26" s="71" t="s">
        <v>109</v>
      </c>
      <c r="X26" s="72" t="s">
        <v>42</v>
      </c>
      <c r="Y26" s="72" t="s">
        <v>43</v>
      </c>
      <c r="Z26" s="72" t="s">
        <v>44</v>
      </c>
      <c r="AA26" s="75" t="str">
        <f t="shared" si="0"/>
        <v>Cet emploi est repéré nationalement sur 3 niveaux (de N3 à N4B)</v>
      </c>
      <c r="AB26" s="4" t="str">
        <f>IF(Simulateur!$D$12=Feuil2!U26,Simulateur!$B$7,"")</f>
        <v/>
      </c>
      <c r="AC26" s="4" t="str">
        <f t="shared" si="2"/>
        <v/>
      </c>
    </row>
    <row r="27" spans="1:29" x14ac:dyDescent="0.2">
      <c r="A27" s="2" t="s">
        <v>110</v>
      </c>
      <c r="B27" s="3">
        <v>352</v>
      </c>
      <c r="C27" s="3">
        <v>358</v>
      </c>
      <c r="D27" s="3">
        <v>385</v>
      </c>
      <c r="E27" s="2" t="s">
        <v>110</v>
      </c>
      <c r="F27" s="3">
        <v>385</v>
      </c>
      <c r="H27" s="18">
        <v>208</v>
      </c>
      <c r="I27" s="18">
        <v>7</v>
      </c>
      <c r="O27" s="8" t="s">
        <v>107</v>
      </c>
      <c r="P27" s="9">
        <v>338</v>
      </c>
      <c r="Q27" s="9">
        <v>0</v>
      </c>
      <c r="R27" s="10">
        <v>5.58</v>
      </c>
      <c r="S27" s="9">
        <v>26</v>
      </c>
      <c r="T27" t="s">
        <v>12</v>
      </c>
      <c r="U27" s="73" t="s">
        <v>111</v>
      </c>
      <c r="V27" t="str">
        <f t="shared" si="1"/>
        <v>Grille_administrative011201</v>
      </c>
      <c r="W27" s="71" t="s">
        <v>112</v>
      </c>
      <c r="X27" s="72" t="s">
        <v>42</v>
      </c>
      <c r="Y27" s="72" t="s">
        <v>43</v>
      </c>
      <c r="Z27" s="72" t="s">
        <v>44</v>
      </c>
      <c r="AA27" s="75" t="str">
        <f t="shared" si="0"/>
        <v>Cet emploi est repéré nationalement sur 3 niveaux (de N3 à N4B)</v>
      </c>
      <c r="AB27" s="4" t="str">
        <f>IF(Simulateur!$D$12=Feuil2!U27,Simulateur!$B$7,"")</f>
        <v/>
      </c>
      <c r="AC27" s="4" t="str">
        <f t="shared" si="2"/>
        <v/>
      </c>
    </row>
    <row r="28" spans="1:29" x14ac:dyDescent="0.2">
      <c r="A28" s="2" t="s">
        <v>113</v>
      </c>
      <c r="B28" s="3">
        <v>382</v>
      </c>
      <c r="C28" s="3">
        <v>388</v>
      </c>
      <c r="D28" s="3">
        <v>403</v>
      </c>
      <c r="E28" s="2" t="s">
        <v>113</v>
      </c>
      <c r="F28" s="3">
        <v>403</v>
      </c>
      <c r="H28" s="18">
        <v>209</v>
      </c>
      <c r="I28" s="18">
        <v>7</v>
      </c>
      <c r="O28" s="8" t="s">
        <v>110</v>
      </c>
      <c r="P28" s="9">
        <v>352</v>
      </c>
      <c r="Q28" s="9">
        <v>0</v>
      </c>
      <c r="R28" s="10">
        <v>5.81</v>
      </c>
      <c r="S28" s="9">
        <v>27</v>
      </c>
      <c r="T28" t="s">
        <v>12</v>
      </c>
      <c r="U28" s="73" t="s">
        <v>114</v>
      </c>
      <c r="V28" t="str">
        <f t="shared" si="1"/>
        <v>Grille_administrative011202</v>
      </c>
      <c r="W28" s="71" t="s">
        <v>115</v>
      </c>
      <c r="X28" s="72" t="s">
        <v>42</v>
      </c>
      <c r="Y28" s="72" t="s">
        <v>43</v>
      </c>
      <c r="Z28" s="72" t="s">
        <v>44</v>
      </c>
      <c r="AA28" s="75" t="str">
        <f t="shared" si="0"/>
        <v>Cet emploi est repéré nationalement sur 3 niveaux (de N3 à N4B)</v>
      </c>
      <c r="AB28" s="4" t="str">
        <f>IF(Simulateur!$D$12=Feuil2!U28,Simulateur!$B$7,"")</f>
        <v/>
      </c>
      <c r="AC28" s="4" t="str">
        <f t="shared" si="2"/>
        <v/>
      </c>
    </row>
    <row r="29" spans="1:29" x14ac:dyDescent="0.2">
      <c r="A29" s="2" t="s">
        <v>116</v>
      </c>
      <c r="B29" s="3">
        <v>397</v>
      </c>
      <c r="C29" s="3">
        <v>404</v>
      </c>
      <c r="D29" s="3">
        <v>420</v>
      </c>
      <c r="E29" s="2" t="s">
        <v>116</v>
      </c>
      <c r="F29" s="3">
        <v>420</v>
      </c>
      <c r="H29" s="18">
        <v>210</v>
      </c>
      <c r="I29" s="18">
        <v>6</v>
      </c>
      <c r="O29" s="8" t="s">
        <v>113</v>
      </c>
      <c r="P29" s="9">
        <v>382</v>
      </c>
      <c r="Q29" s="9">
        <v>0</v>
      </c>
      <c r="R29" s="10">
        <v>6.3</v>
      </c>
      <c r="S29" s="9">
        <v>15</v>
      </c>
      <c r="T29" t="s">
        <v>12</v>
      </c>
      <c r="U29" s="73" t="s">
        <v>117</v>
      </c>
      <c r="V29" t="str">
        <f t="shared" si="1"/>
        <v>Grille_administrative011203</v>
      </c>
      <c r="W29" s="71" t="s">
        <v>118</v>
      </c>
      <c r="X29" s="72" t="s">
        <v>42</v>
      </c>
      <c r="Y29" s="72" t="s">
        <v>43</v>
      </c>
      <c r="Z29" s="72" t="s">
        <v>44</v>
      </c>
      <c r="AA29" s="75" t="str">
        <f t="shared" si="0"/>
        <v>Cet emploi est repéré nationalement sur 3 niveaux (de N3 à N4B)</v>
      </c>
      <c r="AB29" s="4" t="str">
        <f>IF(Simulateur!$D$12=Feuil2!U29,Simulateur!$B$7,"")</f>
        <v/>
      </c>
      <c r="AC29" s="4" t="str">
        <f t="shared" si="2"/>
        <v/>
      </c>
    </row>
    <row r="30" spans="1:29" x14ac:dyDescent="0.2">
      <c r="A30" s="2" t="s">
        <v>119</v>
      </c>
      <c r="B30" s="3">
        <v>458</v>
      </c>
      <c r="C30" s="3">
        <v>466</v>
      </c>
      <c r="D30" s="3">
        <v>490</v>
      </c>
      <c r="E30" s="2" t="s">
        <v>119</v>
      </c>
      <c r="F30" s="3">
        <v>490</v>
      </c>
      <c r="H30" s="18">
        <v>211</v>
      </c>
      <c r="I30" s="18">
        <v>6</v>
      </c>
      <c r="O30" s="8" t="s">
        <v>116</v>
      </c>
      <c r="P30" s="9">
        <v>397</v>
      </c>
      <c r="Q30" s="9">
        <v>0</v>
      </c>
      <c r="R30" s="10">
        <v>6.55</v>
      </c>
      <c r="S30" s="9">
        <v>16</v>
      </c>
      <c r="T30" t="s">
        <v>12</v>
      </c>
      <c r="U30" s="73" t="s">
        <v>120</v>
      </c>
      <c r="V30" t="str">
        <f t="shared" si="1"/>
        <v>Grille_administrative011204</v>
      </c>
      <c r="W30" s="71" t="s">
        <v>121</v>
      </c>
      <c r="X30" s="72" t="s">
        <v>42</v>
      </c>
      <c r="Y30" s="72" t="s">
        <v>43</v>
      </c>
      <c r="Z30" s="72" t="s">
        <v>44</v>
      </c>
      <c r="AA30" s="75" t="str">
        <f t="shared" si="0"/>
        <v>Cet emploi est repéré nationalement sur 3 niveaux (de N3 à N4B)</v>
      </c>
      <c r="AB30" s="4" t="str">
        <f>IF(Simulateur!$D$12=Feuil2!U30,Simulateur!$B$7,"")</f>
        <v/>
      </c>
      <c r="AC30" s="4" t="str">
        <f t="shared" si="2"/>
        <v/>
      </c>
    </row>
    <row r="31" spans="1:29" x14ac:dyDescent="0.2">
      <c r="A31" s="2" t="s">
        <v>122</v>
      </c>
      <c r="B31" s="3">
        <v>570</v>
      </c>
      <c r="C31" s="3">
        <v>579</v>
      </c>
      <c r="D31" s="3">
        <v>610</v>
      </c>
      <c r="E31" s="2" t="s">
        <v>122</v>
      </c>
      <c r="F31" s="3">
        <v>610</v>
      </c>
      <c r="H31" s="18">
        <v>212</v>
      </c>
      <c r="I31" s="18">
        <v>6</v>
      </c>
      <c r="O31" s="8" t="s">
        <v>119</v>
      </c>
      <c r="P31" s="9">
        <v>458</v>
      </c>
      <c r="Q31" s="9">
        <v>0</v>
      </c>
      <c r="R31" s="10">
        <v>7.56</v>
      </c>
      <c r="S31" s="9">
        <v>24</v>
      </c>
      <c r="T31" t="s">
        <v>12</v>
      </c>
      <c r="U31" s="73" t="s">
        <v>123</v>
      </c>
      <c r="V31" t="str">
        <f t="shared" si="1"/>
        <v>Grille_administrative011205</v>
      </c>
      <c r="W31" s="71" t="s">
        <v>121</v>
      </c>
      <c r="X31" s="72" t="s">
        <v>42</v>
      </c>
      <c r="Y31" s="72" t="s">
        <v>43</v>
      </c>
      <c r="Z31" s="72" t="s">
        <v>44</v>
      </c>
      <c r="AA31" s="75" t="str">
        <f t="shared" si="0"/>
        <v>Cet emploi est repéré nationalement sur 3 niveaux (de N3 à N4B)</v>
      </c>
      <c r="AB31" s="4" t="str">
        <f>IF(Simulateur!$D$12=Feuil2!U31,Simulateur!$B$7,"")</f>
        <v/>
      </c>
      <c r="AC31" s="4" t="str">
        <f t="shared" si="2"/>
        <v/>
      </c>
    </row>
    <row r="32" spans="1:29" x14ac:dyDescent="0.2">
      <c r="A32" s="2" t="s">
        <v>124</v>
      </c>
      <c r="B32" s="3">
        <v>618</v>
      </c>
      <c r="C32" s="3">
        <v>628</v>
      </c>
      <c r="D32" s="3">
        <v>655</v>
      </c>
      <c r="E32" s="2" t="s">
        <v>124</v>
      </c>
      <c r="F32" s="3">
        <v>655</v>
      </c>
      <c r="H32" s="18">
        <v>213</v>
      </c>
      <c r="I32" s="18">
        <v>6</v>
      </c>
      <c r="O32" s="8" t="s">
        <v>122</v>
      </c>
      <c r="P32" s="9">
        <v>570</v>
      </c>
      <c r="Q32" s="9">
        <v>0</v>
      </c>
      <c r="R32" s="10">
        <v>9.41</v>
      </c>
      <c r="S32" s="9">
        <v>31</v>
      </c>
      <c r="T32" t="s">
        <v>12</v>
      </c>
      <c r="U32" s="73" t="s">
        <v>125</v>
      </c>
      <c r="V32" t="str">
        <f t="shared" si="1"/>
        <v>Grille_administrative011206</v>
      </c>
      <c r="W32" s="71" t="s">
        <v>126</v>
      </c>
      <c r="X32" s="72" t="s">
        <v>42</v>
      </c>
      <c r="Y32" s="72" t="s">
        <v>43</v>
      </c>
      <c r="Z32" s="72" t="s">
        <v>44</v>
      </c>
      <c r="AA32" s="75" t="str">
        <f t="shared" si="0"/>
        <v>Cet emploi est repéré nationalement sur 3 niveaux (de N3 à N4B)</v>
      </c>
      <c r="AB32" s="4" t="str">
        <f>IF(Simulateur!$D$12=Feuil2!U32,Simulateur!$B$7,"")</f>
        <v/>
      </c>
      <c r="AC32" s="4" t="str">
        <f t="shared" si="2"/>
        <v/>
      </c>
    </row>
    <row r="33" spans="1:29" x14ac:dyDescent="0.2">
      <c r="A33" s="2" t="s">
        <v>127</v>
      </c>
      <c r="B33" s="3">
        <v>668</v>
      </c>
      <c r="C33" s="3">
        <v>679</v>
      </c>
      <c r="D33" s="3">
        <v>700</v>
      </c>
      <c r="E33" s="2" t="s">
        <v>127</v>
      </c>
      <c r="F33" s="3">
        <v>700</v>
      </c>
      <c r="H33" s="18">
        <v>214</v>
      </c>
      <c r="I33" s="18">
        <v>6</v>
      </c>
      <c r="O33" s="8" t="s">
        <v>124</v>
      </c>
      <c r="P33" s="9">
        <v>618</v>
      </c>
      <c r="Q33" s="9">
        <v>0</v>
      </c>
      <c r="R33" s="10">
        <v>10.199999999999999</v>
      </c>
      <c r="S33" s="9">
        <v>27</v>
      </c>
      <c r="T33" t="s">
        <v>12</v>
      </c>
      <c r="U33" s="73" t="s">
        <v>128</v>
      </c>
      <c r="V33" t="str">
        <f t="shared" si="1"/>
        <v>Grille_administrative011208</v>
      </c>
      <c r="W33" s="71" t="s">
        <v>129</v>
      </c>
      <c r="X33" s="72" t="s">
        <v>42</v>
      </c>
      <c r="Y33" s="72" t="s">
        <v>43</v>
      </c>
      <c r="Z33" s="72" t="s">
        <v>44</v>
      </c>
      <c r="AA33" s="75" t="str">
        <f t="shared" si="0"/>
        <v>Cet emploi est repéré nationalement sur 3 niveaux (de N3 à N4B)</v>
      </c>
      <c r="AB33" s="4" t="str">
        <f>IF(Simulateur!$D$12=Feuil2!U33,Simulateur!$B$7,"")</f>
        <v/>
      </c>
      <c r="AC33" s="4" t="str">
        <f t="shared" si="2"/>
        <v/>
      </c>
    </row>
    <row r="34" spans="1:29" x14ac:dyDescent="0.2">
      <c r="A34" s="2" t="s">
        <v>130</v>
      </c>
      <c r="B34" s="3">
        <v>700</v>
      </c>
      <c r="C34" s="3">
        <v>712</v>
      </c>
      <c r="D34" s="3">
        <v>735</v>
      </c>
      <c r="E34" s="2" t="s">
        <v>130</v>
      </c>
      <c r="F34" s="3">
        <v>735</v>
      </c>
      <c r="H34" s="18">
        <v>215</v>
      </c>
      <c r="I34" s="18">
        <v>6</v>
      </c>
      <c r="O34" s="8" t="s">
        <v>127</v>
      </c>
      <c r="P34" s="9">
        <v>668</v>
      </c>
      <c r="Q34" s="9">
        <v>0</v>
      </c>
      <c r="R34" s="10">
        <v>11.02</v>
      </c>
      <c r="S34" s="9">
        <v>21</v>
      </c>
      <c r="T34" t="s">
        <v>12</v>
      </c>
      <c r="U34" s="73" t="s">
        <v>131</v>
      </c>
      <c r="V34" t="str">
        <f t="shared" si="1"/>
        <v>Grille_administrative011209</v>
      </c>
      <c r="W34" s="71" t="s">
        <v>132</v>
      </c>
      <c r="X34" s="72" t="s">
        <v>42</v>
      </c>
      <c r="Y34" s="72" t="s">
        <v>43</v>
      </c>
      <c r="Z34" s="72" t="s">
        <v>44</v>
      </c>
      <c r="AA34" s="75" t="str">
        <f t="shared" si="0"/>
        <v>Cet emploi est repéré nationalement sur 3 niveaux (de N3 à N4B)</v>
      </c>
      <c r="AB34" s="4" t="str">
        <f>IF(Simulateur!$D$12=Feuil2!U34,Simulateur!$B$7,"")</f>
        <v/>
      </c>
      <c r="AC34" s="4" t="str">
        <f t="shared" si="2"/>
        <v/>
      </c>
    </row>
    <row r="35" spans="1:29" x14ac:dyDescent="0.2">
      <c r="H35" s="18">
        <v>216</v>
      </c>
      <c r="I35" s="18">
        <v>6</v>
      </c>
      <c r="O35" s="8" t="s">
        <v>130</v>
      </c>
      <c r="P35" s="9">
        <v>700</v>
      </c>
      <c r="Q35" s="9">
        <v>0</v>
      </c>
      <c r="R35" s="10">
        <v>11.55</v>
      </c>
      <c r="S35" s="9">
        <v>23</v>
      </c>
      <c r="T35" t="s">
        <v>12</v>
      </c>
      <c r="U35" s="73" t="s">
        <v>133</v>
      </c>
      <c r="V35" t="str">
        <f t="shared" si="1"/>
        <v>Grille_administrative011301</v>
      </c>
      <c r="W35" s="71" t="s">
        <v>134</v>
      </c>
      <c r="X35" s="72" t="s">
        <v>44</v>
      </c>
      <c r="Y35" s="72" t="s">
        <v>54</v>
      </c>
      <c r="Z35" s="72"/>
      <c r="AA35" s="75" t="str">
        <f t="shared" ref="AA35:AA53" si="3">"Cet emploi est repéré nationalement sur 2 niveaux (de "&amp;X35&amp;" à "&amp;Y35&amp;")"</f>
        <v>Cet emploi est repéré nationalement sur 2 niveaux (de N4B à N5A)</v>
      </c>
      <c r="AB35" s="4" t="str">
        <f>IF(Simulateur!$D$12=Feuil2!U35,Simulateur!$B$7,"")</f>
        <v/>
      </c>
      <c r="AC35" s="4" t="str">
        <f>IF(OR(AB35="N1",AB35="N2",AB35="N3",AB35="N4"),"N4B",IFERROR(VLOOKUP(AB35,$A$5:$E$60,5,FALSE),""))</f>
        <v/>
      </c>
    </row>
    <row r="36" spans="1:29" x14ac:dyDescent="0.2">
      <c r="A36" s="79" t="s">
        <v>135</v>
      </c>
      <c r="B36" s="79"/>
      <c r="C36" s="79"/>
      <c r="D36" s="79"/>
      <c r="H36" s="18">
        <v>217</v>
      </c>
      <c r="I36" s="18">
        <v>6</v>
      </c>
      <c r="O36" s="11" t="s">
        <v>136</v>
      </c>
      <c r="P36" s="12">
        <v>190</v>
      </c>
      <c r="Q36" s="12">
        <v>29</v>
      </c>
      <c r="R36" s="13">
        <v>3.38</v>
      </c>
      <c r="S36" s="12">
        <v>16</v>
      </c>
      <c r="T36" t="s">
        <v>12</v>
      </c>
      <c r="U36" s="73" t="s">
        <v>137</v>
      </c>
      <c r="V36" t="str">
        <f t="shared" si="1"/>
        <v>Grille_administrative011302</v>
      </c>
      <c r="W36" s="71" t="s">
        <v>138</v>
      </c>
      <c r="X36" s="72" t="s">
        <v>44</v>
      </c>
      <c r="Y36" s="72" t="s">
        <v>54</v>
      </c>
      <c r="Z36" s="72"/>
      <c r="AA36" s="75" t="str">
        <f t="shared" si="3"/>
        <v>Cet emploi est repéré nationalement sur 2 niveaux (de N4B à N5A)</v>
      </c>
      <c r="AB36" s="4" t="str">
        <f>IF(Simulateur!$D$12=Feuil2!U36,Simulateur!$B$7,"")</f>
        <v/>
      </c>
      <c r="AC36" s="4" t="str">
        <f t="shared" ref="AC36:AC53" si="4">IF(OR(AB36="N1",AB36="N2",AB36="N3",AB36="N4"),"N4B",IFERROR(VLOOKUP(AB36,$A$5:$E$60,5,FALSE),""))</f>
        <v/>
      </c>
    </row>
    <row r="37" spans="1:29" x14ac:dyDescent="0.2">
      <c r="A37" s="26" t="s">
        <v>5</v>
      </c>
      <c r="B37" s="26" t="s">
        <v>6</v>
      </c>
      <c r="C37" s="26" t="s">
        <v>27</v>
      </c>
      <c r="D37" s="26" t="s">
        <v>28</v>
      </c>
      <c r="H37" s="18">
        <v>218</v>
      </c>
      <c r="I37" s="18">
        <v>6</v>
      </c>
      <c r="O37" s="11" t="s">
        <v>139</v>
      </c>
      <c r="P37" s="12">
        <v>198</v>
      </c>
      <c r="Q37" s="12">
        <v>22</v>
      </c>
      <c r="R37" s="13">
        <v>3.4</v>
      </c>
      <c r="S37" s="12">
        <v>19</v>
      </c>
      <c r="T37" t="s">
        <v>12</v>
      </c>
      <c r="U37" s="73" t="s">
        <v>140</v>
      </c>
      <c r="V37" t="str">
        <f t="shared" si="1"/>
        <v>Grille_administrative011303</v>
      </c>
      <c r="W37" s="71" t="s">
        <v>141</v>
      </c>
      <c r="X37" s="72" t="s">
        <v>44</v>
      </c>
      <c r="Y37" s="72" t="s">
        <v>54</v>
      </c>
      <c r="Z37" s="72"/>
      <c r="AA37" s="75" t="str">
        <f t="shared" si="3"/>
        <v>Cet emploi est repéré nationalement sur 2 niveaux (de N4B à N5A)</v>
      </c>
      <c r="AB37" s="4" t="str">
        <f>IF(Simulateur!$D$12=Feuil2!U37,Simulateur!$B$7,"")</f>
        <v/>
      </c>
      <c r="AC37" s="4" t="str">
        <f t="shared" si="4"/>
        <v/>
      </c>
    </row>
    <row r="38" spans="1:29" x14ac:dyDescent="0.2">
      <c r="A38" s="2" t="s">
        <v>136</v>
      </c>
      <c r="B38" s="3">
        <v>190</v>
      </c>
      <c r="C38" s="3">
        <v>222</v>
      </c>
      <c r="D38" s="3">
        <v>238</v>
      </c>
      <c r="E38" s="2" t="s">
        <v>136</v>
      </c>
      <c r="F38" s="3">
        <v>238</v>
      </c>
      <c r="G38" t="s">
        <v>136</v>
      </c>
      <c r="H38" s="18">
        <v>219</v>
      </c>
      <c r="I38" s="18">
        <v>6</v>
      </c>
      <c r="O38" s="11" t="s">
        <v>142</v>
      </c>
      <c r="P38" s="12">
        <v>215</v>
      </c>
      <c r="Q38" s="12">
        <v>19</v>
      </c>
      <c r="R38" s="13">
        <v>3.65</v>
      </c>
      <c r="S38" s="12">
        <v>14</v>
      </c>
      <c r="T38" t="s">
        <v>12</v>
      </c>
      <c r="U38" s="73" t="s">
        <v>143</v>
      </c>
      <c r="V38" t="str">
        <f t="shared" si="1"/>
        <v>Grille_administrative011304</v>
      </c>
      <c r="W38" s="71" t="s">
        <v>134</v>
      </c>
      <c r="X38" s="72" t="s">
        <v>44</v>
      </c>
      <c r="Y38" s="72" t="s">
        <v>54</v>
      </c>
      <c r="Z38" s="72"/>
      <c r="AA38" s="75" t="str">
        <f t="shared" si="3"/>
        <v>Cet emploi est repéré nationalement sur 2 niveaux (de N4B à N5A)</v>
      </c>
      <c r="AB38" s="4" t="str">
        <f>IF(Simulateur!$D$12=Feuil2!U38,Simulateur!$B$7,"")</f>
        <v/>
      </c>
      <c r="AC38" s="4" t="str">
        <f t="shared" si="4"/>
        <v/>
      </c>
    </row>
    <row r="39" spans="1:29" x14ac:dyDescent="0.2">
      <c r="A39" s="2" t="s">
        <v>139</v>
      </c>
      <c r="B39" s="3">
        <v>198</v>
      </c>
      <c r="C39" s="3">
        <v>223</v>
      </c>
      <c r="D39" s="3">
        <v>242</v>
      </c>
      <c r="E39" s="2" t="s">
        <v>139</v>
      </c>
      <c r="F39" s="3">
        <v>242</v>
      </c>
      <c r="G39" t="s">
        <v>139</v>
      </c>
      <c r="H39" s="18">
        <v>220</v>
      </c>
      <c r="I39" s="18">
        <v>6</v>
      </c>
      <c r="O39" s="11" t="s">
        <v>144</v>
      </c>
      <c r="P39" s="12">
        <v>240</v>
      </c>
      <c r="Q39" s="12">
        <v>8</v>
      </c>
      <c r="R39" s="13">
        <v>4.03</v>
      </c>
      <c r="S39" s="12">
        <v>12</v>
      </c>
      <c r="T39" t="s">
        <v>12</v>
      </c>
      <c r="U39" s="73" t="s">
        <v>145</v>
      </c>
      <c r="V39" t="str">
        <f t="shared" si="1"/>
        <v>Grille_administrative011305</v>
      </c>
      <c r="W39" s="71" t="s">
        <v>146</v>
      </c>
      <c r="X39" s="72" t="s">
        <v>44</v>
      </c>
      <c r="Y39" s="72" t="s">
        <v>54</v>
      </c>
      <c r="Z39" s="72"/>
      <c r="AA39" s="75" t="str">
        <f t="shared" si="3"/>
        <v>Cet emploi est repéré nationalement sur 2 niveaux (de N4B à N5A)</v>
      </c>
      <c r="AB39" s="4" t="str">
        <f>IF(Simulateur!$D$12=Feuil2!U39,Simulateur!$B$7,"")</f>
        <v/>
      </c>
      <c r="AC39" s="4" t="str">
        <f t="shared" si="4"/>
        <v/>
      </c>
    </row>
    <row r="40" spans="1:29" x14ac:dyDescent="0.2">
      <c r="A40" s="2" t="s">
        <v>142</v>
      </c>
      <c r="B40" s="3">
        <v>215</v>
      </c>
      <c r="C40" s="3">
        <v>238</v>
      </c>
      <c r="D40" s="3">
        <v>252</v>
      </c>
      <c r="E40" s="2" t="s">
        <v>147</v>
      </c>
      <c r="F40" s="3">
        <v>252</v>
      </c>
      <c r="G40" t="s">
        <v>142</v>
      </c>
      <c r="H40" s="18">
        <v>221</v>
      </c>
      <c r="I40" s="18">
        <v>6</v>
      </c>
      <c r="O40" s="11" t="s">
        <v>148</v>
      </c>
      <c r="P40" s="12">
        <v>285</v>
      </c>
      <c r="Q40" s="12">
        <v>0</v>
      </c>
      <c r="R40" s="13">
        <v>4.7</v>
      </c>
      <c r="S40" s="12">
        <v>15</v>
      </c>
      <c r="T40" t="s">
        <v>12</v>
      </c>
      <c r="U40" s="73" t="s">
        <v>149</v>
      </c>
      <c r="V40" t="str">
        <f t="shared" si="1"/>
        <v>Grille_administrative011306</v>
      </c>
      <c r="W40" s="71" t="s">
        <v>150</v>
      </c>
      <c r="X40" s="72" t="s">
        <v>44</v>
      </c>
      <c r="Y40" s="72" t="s">
        <v>54</v>
      </c>
      <c r="Z40" s="72"/>
      <c r="AA40" s="75" t="str">
        <f t="shared" si="3"/>
        <v>Cet emploi est repéré nationalement sur 2 niveaux (de N4B à N5A)</v>
      </c>
      <c r="AB40" s="4" t="str">
        <f>IF(Simulateur!$D$12=Feuil2!U40,Simulateur!$B$7,"")</f>
        <v/>
      </c>
      <c r="AC40" s="4" t="str">
        <f t="shared" si="4"/>
        <v/>
      </c>
    </row>
    <row r="41" spans="1:29" x14ac:dyDescent="0.2">
      <c r="A41" s="2"/>
      <c r="B41" s="3"/>
      <c r="C41" s="3"/>
      <c r="D41" s="3">
        <v>257</v>
      </c>
      <c r="E41" s="2" t="s">
        <v>151</v>
      </c>
      <c r="F41" s="3">
        <v>257</v>
      </c>
      <c r="G41" t="s">
        <v>144</v>
      </c>
      <c r="H41" s="18">
        <v>222</v>
      </c>
      <c r="I41" s="18">
        <v>5</v>
      </c>
      <c r="O41" s="11" t="s">
        <v>152</v>
      </c>
      <c r="P41" s="12">
        <v>300</v>
      </c>
      <c r="Q41" s="12">
        <v>0</v>
      </c>
      <c r="R41" s="13">
        <v>4.95</v>
      </c>
      <c r="S41" s="12">
        <v>15</v>
      </c>
      <c r="T41" t="s">
        <v>12</v>
      </c>
      <c r="U41" s="73" t="s">
        <v>153</v>
      </c>
      <c r="V41" t="str">
        <f t="shared" si="1"/>
        <v>Grille_administrative011307</v>
      </c>
      <c r="W41" s="71" t="s">
        <v>154</v>
      </c>
      <c r="X41" s="72" t="s">
        <v>44</v>
      </c>
      <c r="Y41" s="72" t="s">
        <v>54</v>
      </c>
      <c r="Z41" s="72"/>
      <c r="AA41" s="75" t="str">
        <f t="shared" si="3"/>
        <v>Cet emploi est repéré nationalement sur 2 niveaux (de N4B à N5A)</v>
      </c>
      <c r="AB41" s="4" t="str">
        <f>IF(Simulateur!$D$12=Feuil2!U41,Simulateur!$B$7,"")</f>
        <v/>
      </c>
      <c r="AC41" s="4" t="str">
        <f t="shared" si="4"/>
        <v/>
      </c>
    </row>
    <row r="42" spans="1:29" x14ac:dyDescent="0.2">
      <c r="A42" s="2" t="s">
        <v>144</v>
      </c>
      <c r="B42" s="3">
        <v>240</v>
      </c>
      <c r="C42" s="3">
        <v>252</v>
      </c>
      <c r="D42" s="3">
        <v>264</v>
      </c>
      <c r="E42" s="2" t="s">
        <v>144</v>
      </c>
      <c r="F42" s="3">
        <v>264</v>
      </c>
      <c r="G42" t="s">
        <v>148</v>
      </c>
      <c r="H42" s="18">
        <v>223</v>
      </c>
      <c r="I42" s="18">
        <v>5</v>
      </c>
      <c r="O42" s="11" t="s">
        <v>155</v>
      </c>
      <c r="P42" s="12">
        <v>345</v>
      </c>
      <c r="Q42" s="12">
        <v>0</v>
      </c>
      <c r="R42" s="13">
        <v>5.69</v>
      </c>
      <c r="S42" s="12">
        <v>24</v>
      </c>
      <c r="T42" t="s">
        <v>12</v>
      </c>
      <c r="U42" s="73" t="s">
        <v>156</v>
      </c>
      <c r="V42" t="str">
        <f t="shared" si="1"/>
        <v>Grille_administrative011309</v>
      </c>
      <c r="W42" s="71" t="s">
        <v>157</v>
      </c>
      <c r="X42" s="72" t="s">
        <v>44</v>
      </c>
      <c r="Y42" s="72" t="s">
        <v>54</v>
      </c>
      <c r="Z42" s="72"/>
      <c r="AA42" s="75" t="str">
        <f t="shared" si="3"/>
        <v>Cet emploi est repéré nationalement sur 2 niveaux (de N4B à N5A)</v>
      </c>
      <c r="AB42" s="4" t="str">
        <f>IF(Simulateur!$D$12=Feuil2!U42,Simulateur!$B$7,"")</f>
        <v/>
      </c>
      <c r="AC42" s="4" t="str">
        <f t="shared" si="4"/>
        <v/>
      </c>
    </row>
    <row r="43" spans="1:29" x14ac:dyDescent="0.2">
      <c r="A43" s="2" t="s">
        <v>148</v>
      </c>
      <c r="B43" s="3">
        <v>285</v>
      </c>
      <c r="C43" s="3">
        <v>290</v>
      </c>
      <c r="D43" s="3">
        <v>305</v>
      </c>
      <c r="E43" s="2" t="s">
        <v>148</v>
      </c>
      <c r="F43" s="3">
        <v>305</v>
      </c>
      <c r="G43" t="s">
        <v>152</v>
      </c>
      <c r="H43" s="18">
        <v>224</v>
      </c>
      <c r="I43" s="18">
        <v>5</v>
      </c>
      <c r="O43" s="11" t="s">
        <v>158</v>
      </c>
      <c r="P43" s="12">
        <v>385</v>
      </c>
      <c r="Q43" s="12">
        <v>0</v>
      </c>
      <c r="R43" s="13">
        <v>6.35</v>
      </c>
      <c r="S43" s="12">
        <v>19</v>
      </c>
      <c r="T43" t="s">
        <v>12</v>
      </c>
      <c r="U43" s="73" t="s">
        <v>159</v>
      </c>
      <c r="V43" t="str">
        <f t="shared" si="1"/>
        <v>Grille_administrative011310</v>
      </c>
      <c r="W43" s="71" t="s">
        <v>160</v>
      </c>
      <c r="X43" s="72" t="s">
        <v>44</v>
      </c>
      <c r="Y43" s="72" t="s">
        <v>54</v>
      </c>
      <c r="Z43" s="72"/>
      <c r="AA43" s="75" t="str">
        <f t="shared" si="3"/>
        <v>Cet emploi est repéré nationalement sur 2 niveaux (de N4B à N5A)</v>
      </c>
      <c r="AB43" s="4" t="str">
        <f>IF(Simulateur!$D$12=Feuil2!U43,Simulateur!$B$7,"")</f>
        <v/>
      </c>
      <c r="AC43" s="4" t="str">
        <f t="shared" si="4"/>
        <v/>
      </c>
    </row>
    <row r="44" spans="1:29" x14ac:dyDescent="0.2">
      <c r="A44" s="2" t="s">
        <v>152</v>
      </c>
      <c r="B44" s="3">
        <v>300</v>
      </c>
      <c r="C44" s="3">
        <v>305</v>
      </c>
      <c r="D44" s="3">
        <v>320</v>
      </c>
      <c r="E44" s="2" t="s">
        <v>161</v>
      </c>
      <c r="F44" s="3">
        <v>320</v>
      </c>
      <c r="G44" t="s">
        <v>155</v>
      </c>
      <c r="H44" s="18">
        <v>225</v>
      </c>
      <c r="I44" s="18">
        <v>5</v>
      </c>
      <c r="O44" s="11" t="s">
        <v>162</v>
      </c>
      <c r="P44" s="12">
        <v>410</v>
      </c>
      <c r="Q44" s="12">
        <v>0</v>
      </c>
      <c r="R44" s="13">
        <v>6.77</v>
      </c>
      <c r="S44" s="12">
        <v>8</v>
      </c>
      <c r="T44" t="s">
        <v>12</v>
      </c>
      <c r="U44" s="73" t="s">
        <v>163</v>
      </c>
      <c r="V44" t="str">
        <f t="shared" si="1"/>
        <v>Grille_administrative011312</v>
      </c>
      <c r="W44" s="71" t="s">
        <v>164</v>
      </c>
      <c r="X44" s="72" t="s">
        <v>44</v>
      </c>
      <c r="Y44" s="72" t="s">
        <v>54</v>
      </c>
      <c r="Z44" s="72"/>
      <c r="AA44" s="75" t="str">
        <f t="shared" si="3"/>
        <v>Cet emploi est repéré nationalement sur 2 niveaux (de N4B à N5A)</v>
      </c>
      <c r="AB44" s="4" t="str">
        <f>IF(Simulateur!$D$12=Feuil2!U44,Simulateur!$B$7,"")</f>
        <v/>
      </c>
      <c r="AC44" s="4" t="str">
        <f t="shared" si="4"/>
        <v/>
      </c>
    </row>
    <row r="45" spans="1:29" x14ac:dyDescent="0.2">
      <c r="A45" s="2"/>
      <c r="B45" s="3"/>
      <c r="C45" s="3"/>
      <c r="D45" s="3">
        <v>345</v>
      </c>
      <c r="E45" s="2" t="s">
        <v>165</v>
      </c>
      <c r="F45" s="3">
        <v>345</v>
      </c>
      <c r="G45" t="s">
        <v>158</v>
      </c>
      <c r="H45" s="18">
        <v>226</v>
      </c>
      <c r="I45" s="18">
        <v>5</v>
      </c>
      <c r="O45" s="11" t="s">
        <v>166</v>
      </c>
      <c r="P45" s="12">
        <v>605</v>
      </c>
      <c r="Q45" s="12">
        <v>0</v>
      </c>
      <c r="R45" s="13">
        <v>9.98</v>
      </c>
      <c r="S45" s="12">
        <v>10</v>
      </c>
      <c r="T45" t="s">
        <v>12</v>
      </c>
      <c r="U45" s="73" t="s">
        <v>167</v>
      </c>
      <c r="V45" t="str">
        <f t="shared" si="1"/>
        <v>Grille_administrative011313</v>
      </c>
      <c r="W45" s="71" t="s">
        <v>168</v>
      </c>
      <c r="X45" s="72" t="s">
        <v>44</v>
      </c>
      <c r="Y45" s="72" t="s">
        <v>54</v>
      </c>
      <c r="Z45" s="72"/>
      <c r="AA45" s="75" t="str">
        <f t="shared" si="3"/>
        <v>Cet emploi est repéré nationalement sur 2 niveaux (de N4B à N5A)</v>
      </c>
      <c r="AB45" s="4" t="str">
        <f>IF(Simulateur!$D$12=Feuil2!U45,Simulateur!$B$7,"")</f>
        <v/>
      </c>
      <c r="AC45" s="4" t="str">
        <f t="shared" si="4"/>
        <v/>
      </c>
    </row>
    <row r="46" spans="1:29" x14ac:dyDescent="0.2">
      <c r="A46" s="2"/>
      <c r="B46" s="3"/>
      <c r="C46" s="3"/>
      <c r="D46" s="3">
        <v>360</v>
      </c>
      <c r="E46" s="2" t="s">
        <v>169</v>
      </c>
      <c r="F46" s="3">
        <v>360</v>
      </c>
      <c r="G46" t="s">
        <v>162</v>
      </c>
      <c r="H46" s="18">
        <v>227</v>
      </c>
      <c r="I46" s="18">
        <v>5</v>
      </c>
      <c r="O46" s="11" t="s">
        <v>170</v>
      </c>
      <c r="P46" s="12">
        <v>690</v>
      </c>
      <c r="Q46" s="12">
        <v>0</v>
      </c>
      <c r="R46" s="13">
        <v>11.39</v>
      </c>
      <c r="S46" s="12">
        <v>14</v>
      </c>
      <c r="T46" t="s">
        <v>12</v>
      </c>
      <c r="U46" s="73" t="s">
        <v>171</v>
      </c>
      <c r="V46" t="str">
        <f t="shared" si="1"/>
        <v>Grille_administrative011314</v>
      </c>
      <c r="W46" s="71" t="s">
        <v>172</v>
      </c>
      <c r="X46" s="72" t="s">
        <v>44</v>
      </c>
      <c r="Y46" s="72" t="s">
        <v>54</v>
      </c>
      <c r="Z46" s="72"/>
      <c r="AA46" s="75" t="str">
        <f t="shared" si="3"/>
        <v>Cet emploi est repéré nationalement sur 2 niveaux (de N4B à N5A)</v>
      </c>
      <c r="AB46" s="4" t="str">
        <f>IF(Simulateur!$D$12=Feuil2!U46,Simulateur!$B$7,"")</f>
        <v/>
      </c>
      <c r="AC46" s="4" t="str">
        <f t="shared" si="4"/>
        <v/>
      </c>
    </row>
    <row r="47" spans="1:29" x14ac:dyDescent="0.2">
      <c r="A47" s="2" t="s">
        <v>155</v>
      </c>
      <c r="B47" s="3">
        <v>345</v>
      </c>
      <c r="C47" s="3">
        <v>351</v>
      </c>
      <c r="D47" s="3">
        <v>375</v>
      </c>
      <c r="E47" s="2" t="s">
        <v>155</v>
      </c>
      <c r="F47" s="3">
        <v>375</v>
      </c>
      <c r="G47" t="s">
        <v>166</v>
      </c>
      <c r="H47" s="18">
        <v>228</v>
      </c>
      <c r="I47" s="18">
        <v>5</v>
      </c>
      <c r="O47" s="11" t="s">
        <v>173</v>
      </c>
      <c r="P47" s="12">
        <v>725</v>
      </c>
      <c r="Q47" s="12">
        <v>0</v>
      </c>
      <c r="R47" s="13">
        <v>11.96</v>
      </c>
      <c r="S47" s="12">
        <v>13</v>
      </c>
      <c r="T47" t="s">
        <v>12</v>
      </c>
      <c r="U47" s="73" t="s">
        <v>174</v>
      </c>
      <c r="V47" t="str">
        <f t="shared" si="1"/>
        <v>Grille_administrative011315</v>
      </c>
      <c r="W47" s="71" t="s">
        <v>175</v>
      </c>
      <c r="X47" s="72" t="s">
        <v>44</v>
      </c>
      <c r="Y47" s="72" t="s">
        <v>54</v>
      </c>
      <c r="Z47" s="72"/>
      <c r="AA47" s="75" t="str">
        <f t="shared" si="3"/>
        <v>Cet emploi est repéré nationalement sur 2 niveaux (de N4B à N5A)</v>
      </c>
      <c r="AB47" s="4" t="str">
        <f>IF(Simulateur!$D$12=Feuil2!U47,Simulateur!$B$7,"")</f>
        <v/>
      </c>
      <c r="AC47" s="4" t="str">
        <f t="shared" si="4"/>
        <v/>
      </c>
    </row>
    <row r="48" spans="1:29" x14ac:dyDescent="0.2">
      <c r="A48" s="2" t="s">
        <v>158</v>
      </c>
      <c r="B48" s="3">
        <v>385</v>
      </c>
      <c r="C48" s="3">
        <v>391</v>
      </c>
      <c r="D48" s="3">
        <v>410</v>
      </c>
      <c r="E48" s="2" t="s">
        <v>158</v>
      </c>
      <c r="F48" s="3">
        <v>410</v>
      </c>
      <c r="G48" t="s">
        <v>170</v>
      </c>
      <c r="H48" s="18">
        <v>229</v>
      </c>
      <c r="I48" s="18">
        <v>5</v>
      </c>
      <c r="O48" s="5" t="s">
        <v>176</v>
      </c>
      <c r="P48" s="6">
        <v>570</v>
      </c>
      <c r="Q48" s="6">
        <v>0</v>
      </c>
      <c r="R48" s="7">
        <v>9.41</v>
      </c>
      <c r="S48" s="6">
        <v>31</v>
      </c>
      <c r="T48" t="s">
        <v>12</v>
      </c>
      <c r="U48" s="73" t="s">
        <v>177</v>
      </c>
      <c r="V48" t="str">
        <f t="shared" si="1"/>
        <v>Grille_administrative011316</v>
      </c>
      <c r="W48" s="71" t="s">
        <v>172</v>
      </c>
      <c r="X48" s="72" t="s">
        <v>44</v>
      </c>
      <c r="Y48" s="72" t="s">
        <v>54</v>
      </c>
      <c r="Z48" s="72"/>
      <c r="AA48" s="75" t="str">
        <f t="shared" si="3"/>
        <v>Cet emploi est repéré nationalement sur 2 niveaux (de N4B à N5A)</v>
      </c>
      <c r="AB48" s="4" t="str">
        <f>IF(Simulateur!$D$12=Feuil2!U48,Simulateur!$B$7,"")</f>
        <v/>
      </c>
      <c r="AC48" s="4" t="str">
        <f t="shared" si="4"/>
        <v/>
      </c>
    </row>
    <row r="49" spans="1:29" x14ac:dyDescent="0.2">
      <c r="A49" s="2" t="s">
        <v>162</v>
      </c>
      <c r="B49" s="3">
        <v>410</v>
      </c>
      <c r="C49" s="3">
        <v>417</v>
      </c>
      <c r="D49" s="3">
        <v>425</v>
      </c>
      <c r="E49" s="2" t="s">
        <v>162</v>
      </c>
      <c r="F49" s="3">
        <v>425</v>
      </c>
      <c r="G49" t="s">
        <v>173</v>
      </c>
      <c r="H49" s="18">
        <v>230</v>
      </c>
      <c r="I49" s="18">
        <v>5</v>
      </c>
      <c r="O49" s="5" t="s">
        <v>178</v>
      </c>
      <c r="P49" s="6">
        <v>595</v>
      </c>
      <c r="Q49" s="6">
        <v>0</v>
      </c>
      <c r="R49" s="7">
        <v>9.82</v>
      </c>
      <c r="S49" s="6">
        <v>30</v>
      </c>
      <c r="T49" t="s">
        <v>12</v>
      </c>
      <c r="U49" s="73" t="s">
        <v>179</v>
      </c>
      <c r="V49" t="str">
        <f t="shared" si="1"/>
        <v>Grille_administrative011317</v>
      </c>
      <c r="W49" s="71" t="s">
        <v>180</v>
      </c>
      <c r="X49" s="72" t="s">
        <v>44</v>
      </c>
      <c r="Y49" s="72" t="s">
        <v>54</v>
      </c>
      <c r="Z49" s="72"/>
      <c r="AA49" s="75" t="str">
        <f t="shared" si="3"/>
        <v>Cet emploi est repéré nationalement sur 2 niveaux (de N4B à N5A)</v>
      </c>
      <c r="AB49" s="4" t="str">
        <f>IF(Simulateur!$D$12=Feuil2!U49,Simulateur!$B$7,"")</f>
        <v/>
      </c>
      <c r="AC49" s="4" t="str">
        <f t="shared" si="4"/>
        <v/>
      </c>
    </row>
    <row r="50" spans="1:29" x14ac:dyDescent="0.2">
      <c r="A50" s="2" t="s">
        <v>166</v>
      </c>
      <c r="B50" s="3">
        <v>605</v>
      </c>
      <c r="C50" s="3">
        <v>615</v>
      </c>
      <c r="D50" s="3">
        <v>625</v>
      </c>
      <c r="E50" s="2" t="s">
        <v>166</v>
      </c>
      <c r="F50" s="3">
        <v>625</v>
      </c>
      <c r="H50" s="18">
        <v>231</v>
      </c>
      <c r="I50" s="18">
        <v>5</v>
      </c>
      <c r="O50" s="5" t="s">
        <v>181</v>
      </c>
      <c r="P50" s="6">
        <v>620</v>
      </c>
      <c r="Q50" s="6">
        <v>0</v>
      </c>
      <c r="R50" s="7">
        <v>10.23</v>
      </c>
      <c r="S50" s="6">
        <v>25</v>
      </c>
      <c r="T50" t="s">
        <v>12</v>
      </c>
      <c r="U50" s="73" t="s">
        <v>182</v>
      </c>
      <c r="V50" t="str">
        <f t="shared" si="1"/>
        <v>Grille_administrative011318</v>
      </c>
      <c r="W50" s="71" t="s">
        <v>183</v>
      </c>
      <c r="X50" s="72" t="s">
        <v>44</v>
      </c>
      <c r="Y50" s="72" t="s">
        <v>54</v>
      </c>
      <c r="Z50" s="72"/>
      <c r="AA50" s="75" t="str">
        <f t="shared" si="3"/>
        <v>Cet emploi est repéré nationalement sur 2 niveaux (de N4B à N5A)</v>
      </c>
      <c r="AB50" s="4" t="str">
        <f>IF(Simulateur!$D$12=Feuil2!U50,Simulateur!$B$7,"")</f>
        <v/>
      </c>
      <c r="AC50" s="4" t="str">
        <f t="shared" si="4"/>
        <v/>
      </c>
    </row>
    <row r="51" spans="1:29" x14ac:dyDescent="0.2">
      <c r="A51" s="2" t="s">
        <v>170</v>
      </c>
      <c r="B51" s="3">
        <v>690</v>
      </c>
      <c r="C51" s="3">
        <v>701</v>
      </c>
      <c r="D51" s="3">
        <v>715</v>
      </c>
      <c r="E51" s="2" t="s">
        <v>170</v>
      </c>
      <c r="F51" s="3">
        <v>715</v>
      </c>
      <c r="H51" s="18">
        <v>232</v>
      </c>
      <c r="I51" s="18">
        <v>5</v>
      </c>
      <c r="O51" s="5" t="s">
        <v>184</v>
      </c>
      <c r="P51" s="6">
        <v>670</v>
      </c>
      <c r="Q51" s="6">
        <v>0</v>
      </c>
      <c r="R51" s="7">
        <v>11.06</v>
      </c>
      <c r="S51" s="6">
        <v>19</v>
      </c>
      <c r="T51" t="s">
        <v>12</v>
      </c>
      <c r="U51" s="73" t="s">
        <v>185</v>
      </c>
      <c r="V51" t="str">
        <f t="shared" si="1"/>
        <v>Grille_administrative011319</v>
      </c>
      <c r="W51" s="71" t="s">
        <v>186</v>
      </c>
      <c r="X51" s="72" t="s">
        <v>44</v>
      </c>
      <c r="Y51" s="72" t="s">
        <v>54</v>
      </c>
      <c r="Z51" s="72"/>
      <c r="AA51" s="75" t="str">
        <f t="shared" si="3"/>
        <v>Cet emploi est repéré nationalement sur 2 niveaux (de N4B à N5A)</v>
      </c>
      <c r="AB51" s="4" t="str">
        <f>IF(Simulateur!$D$12=Feuil2!U51,Simulateur!$B$7,"")</f>
        <v/>
      </c>
      <c r="AC51" s="4" t="str">
        <f t="shared" si="4"/>
        <v/>
      </c>
    </row>
    <row r="52" spans="1:29" x14ac:dyDescent="0.2">
      <c r="A52" s="2" t="s">
        <v>173</v>
      </c>
      <c r="B52" s="3">
        <v>725</v>
      </c>
      <c r="C52" s="3">
        <v>737</v>
      </c>
      <c r="D52" s="3">
        <v>750</v>
      </c>
      <c r="E52" s="2" t="s">
        <v>173</v>
      </c>
      <c r="F52" s="3">
        <v>750</v>
      </c>
      <c r="H52" s="18">
        <v>233</v>
      </c>
      <c r="I52" s="18">
        <v>5</v>
      </c>
      <c r="O52" s="5">
        <v>12</v>
      </c>
      <c r="P52" s="6">
        <v>700</v>
      </c>
      <c r="Q52" s="6">
        <v>0</v>
      </c>
      <c r="R52" s="7">
        <v>11.55</v>
      </c>
      <c r="S52" s="6">
        <v>23</v>
      </c>
      <c r="T52" t="s">
        <v>12</v>
      </c>
      <c r="U52" s="73" t="s">
        <v>187</v>
      </c>
      <c r="V52" t="str">
        <f t="shared" si="1"/>
        <v>Grille_administrative011320</v>
      </c>
      <c r="W52" s="71" t="s">
        <v>188</v>
      </c>
      <c r="X52" s="72" t="s">
        <v>44</v>
      </c>
      <c r="Y52" s="72" t="s">
        <v>54</v>
      </c>
      <c r="Z52" s="72"/>
      <c r="AA52" s="75" t="str">
        <f t="shared" si="3"/>
        <v>Cet emploi est repéré nationalement sur 2 niveaux (de N4B à N5A)</v>
      </c>
      <c r="AB52" s="4" t="str">
        <f>IF(Simulateur!$D$12=Feuil2!U52,Simulateur!$B$7,"")</f>
        <v/>
      </c>
      <c r="AC52" s="4" t="str">
        <f t="shared" si="4"/>
        <v/>
      </c>
    </row>
    <row r="53" spans="1:29" x14ac:dyDescent="0.2">
      <c r="E53"/>
      <c r="H53" s="18">
        <v>234</v>
      </c>
      <c r="I53" s="18">
        <v>4</v>
      </c>
      <c r="T53" t="s">
        <v>12</v>
      </c>
      <c r="U53" s="73" t="s">
        <v>189</v>
      </c>
      <c r="V53" t="str">
        <f t="shared" si="1"/>
        <v>Grille_administrative011321</v>
      </c>
      <c r="W53" s="71" t="s">
        <v>190</v>
      </c>
      <c r="X53" s="72" t="s">
        <v>44</v>
      </c>
      <c r="Y53" s="72" t="s">
        <v>54</v>
      </c>
      <c r="Z53" s="72"/>
      <c r="AA53" s="75" t="str">
        <f t="shared" si="3"/>
        <v>Cet emploi est repéré nationalement sur 2 niveaux (de N4B à N5A)</v>
      </c>
      <c r="AB53" s="4" t="str">
        <f>IF(Simulateur!$D$12=Feuil2!U53,Simulateur!$B$7,"")</f>
        <v/>
      </c>
      <c r="AC53" s="4" t="str">
        <f t="shared" si="4"/>
        <v/>
      </c>
    </row>
    <row r="54" spans="1:29" x14ac:dyDescent="0.2">
      <c r="A54" s="79" t="s">
        <v>191</v>
      </c>
      <c r="B54" s="79"/>
      <c r="C54" s="79"/>
      <c r="D54" s="79"/>
      <c r="H54" s="18">
        <v>235</v>
      </c>
      <c r="I54" s="18">
        <v>4</v>
      </c>
      <c r="T54" t="s">
        <v>12</v>
      </c>
      <c r="U54" s="73" t="s">
        <v>192</v>
      </c>
      <c r="V54" t="str">
        <f t="shared" si="1"/>
        <v>Grille_administrative020401</v>
      </c>
      <c r="W54" s="71" t="s">
        <v>193</v>
      </c>
      <c r="X54" s="72" t="s">
        <v>65</v>
      </c>
      <c r="Y54" s="72" t="s">
        <v>69</v>
      </c>
      <c r="Z54" s="72" t="s">
        <v>72</v>
      </c>
      <c r="AA54" s="75" t="str">
        <f>"Cet emploi est repéré nationalement sur 3 niveaux (de "&amp;X54&amp;" à "&amp;Z54&amp;")"</f>
        <v>Cet emploi est repéré nationalement sur 3 niveaux (de N6 à N8)</v>
      </c>
      <c r="AB54" s="4" t="str">
        <f>IF(Simulateur!$D$12=Feuil2!U54,Simulateur!$B$7,"")</f>
        <v/>
      </c>
      <c r="AC54" s="4" t="str">
        <f>IF(OR(AB54="N1",AB54="N2",AB54="N3",AB54="N4",AB54="N5A",AB54="N5B",AB54="N6"),"N6",IFERROR(VLOOKUP(AB54,$A$5:$E$60,5,FALSE),""))</f>
        <v/>
      </c>
    </row>
    <row r="55" spans="1:29" x14ac:dyDescent="0.2">
      <c r="A55" s="26" t="s">
        <v>5</v>
      </c>
      <c r="B55" s="26" t="s">
        <v>6</v>
      </c>
      <c r="C55" s="26" t="s">
        <v>27</v>
      </c>
      <c r="D55" s="26" t="s">
        <v>28</v>
      </c>
      <c r="H55" s="18">
        <v>236</v>
      </c>
      <c r="I55" s="18">
        <v>4</v>
      </c>
      <c r="T55" t="s">
        <v>12</v>
      </c>
      <c r="U55" s="73" t="s">
        <v>194</v>
      </c>
      <c r="V55" t="str">
        <f t="shared" si="1"/>
        <v>Grille_administrative020501</v>
      </c>
      <c r="W55" s="71" t="s">
        <v>195</v>
      </c>
      <c r="X55" s="72" t="s">
        <v>61</v>
      </c>
      <c r="Y55" s="72" t="s">
        <v>68</v>
      </c>
      <c r="Z55" s="72"/>
      <c r="AA55" s="75" t="str">
        <f>"Cet emploi est repéré nationalement sur 2 niveaux (de "&amp;X55&amp;" à "&amp;Y55&amp;")"</f>
        <v>Cet emploi est repéré nationalement sur 2 niveaux (de N5B à N5C)</v>
      </c>
      <c r="AB55" s="4" t="str">
        <f>IF(Simulateur!$D$12=Feuil2!U55,Simulateur!$B$7,"")</f>
        <v/>
      </c>
      <c r="AC55" s="4" t="str">
        <f>IF(OR(AB55="N1",AB55="N2",AB55="N3",AB55="N4",AB55="N5A",AB55="N5B"),"N5B",IFERROR(VLOOKUP(AB55,$A$5:$E$60,5,FALSE),""))</f>
        <v/>
      </c>
    </row>
    <row r="56" spans="1:29" x14ac:dyDescent="0.2">
      <c r="A56" s="2" t="s">
        <v>176</v>
      </c>
      <c r="B56" s="3">
        <v>570</v>
      </c>
      <c r="C56" s="3">
        <v>579</v>
      </c>
      <c r="D56" s="3">
        <v>610</v>
      </c>
      <c r="E56" s="2" t="s">
        <v>176</v>
      </c>
      <c r="F56" s="3">
        <v>610</v>
      </c>
      <c r="H56" s="18">
        <v>237</v>
      </c>
      <c r="I56" s="18">
        <v>4</v>
      </c>
      <c r="T56" t="s">
        <v>12</v>
      </c>
      <c r="U56" s="73" t="s">
        <v>196</v>
      </c>
      <c r="V56" t="str">
        <f t="shared" si="1"/>
        <v>Grille_administrative020601</v>
      </c>
      <c r="W56" s="71" t="s">
        <v>197</v>
      </c>
      <c r="X56" s="72" t="s">
        <v>61</v>
      </c>
      <c r="Y56" s="72" t="s">
        <v>68</v>
      </c>
      <c r="Z56" s="72" t="s">
        <v>65</v>
      </c>
      <c r="AA56" s="75" t="str">
        <f t="shared" ref="AA56:AA62" si="5">"Cet emploi est repéré nationalement sur 3 niveaux (de "&amp;X56&amp;" à "&amp;Z56&amp;")"</f>
        <v>Cet emploi est repéré nationalement sur 3 niveaux (de N5B à N6)</v>
      </c>
      <c r="AB56" s="4" t="str">
        <f>IF(Simulateur!$D$12=Feuil2!U56,Simulateur!$B$7,"")</f>
        <v/>
      </c>
      <c r="AC56" s="4" t="str">
        <f t="shared" ref="AC56:AC62" si="6">IF(OR(AB56="N1",AB56="N2",AB56="N3",AB56="N4",AB56="N5A",AB56="N5B"),"N5B",IFERROR(VLOOKUP(AB56,$A$5:$E$60,5,FALSE),""))</f>
        <v/>
      </c>
    </row>
    <row r="57" spans="1:29" x14ac:dyDescent="0.2">
      <c r="A57" s="2" t="s">
        <v>178</v>
      </c>
      <c r="B57" s="3">
        <v>595</v>
      </c>
      <c r="C57" s="3">
        <v>605</v>
      </c>
      <c r="D57" s="3">
        <v>635</v>
      </c>
      <c r="E57" s="2" t="s">
        <v>178</v>
      </c>
      <c r="F57" s="3">
        <v>635</v>
      </c>
      <c r="H57" s="18">
        <v>238</v>
      </c>
      <c r="I57" s="18">
        <v>4</v>
      </c>
      <c r="T57" t="s">
        <v>12</v>
      </c>
      <c r="U57" s="73" t="s">
        <v>198</v>
      </c>
      <c r="V57" t="str">
        <f t="shared" si="1"/>
        <v>Grille_administrative040201</v>
      </c>
      <c r="W57" s="71" t="s">
        <v>199</v>
      </c>
      <c r="X57" s="72" t="s">
        <v>61</v>
      </c>
      <c r="Y57" s="72" t="s">
        <v>68</v>
      </c>
      <c r="Z57" s="72" t="s">
        <v>65</v>
      </c>
      <c r="AA57" s="75" t="str">
        <f t="shared" si="5"/>
        <v>Cet emploi est repéré nationalement sur 3 niveaux (de N5B à N6)</v>
      </c>
      <c r="AB57" s="4" t="str">
        <f>IF(Simulateur!$D$12=Feuil2!U57,Simulateur!$B$7,"")</f>
        <v/>
      </c>
      <c r="AC57" s="4" t="str">
        <f t="shared" si="6"/>
        <v/>
      </c>
    </row>
    <row r="58" spans="1:29" x14ac:dyDescent="0.2">
      <c r="A58" s="2" t="s">
        <v>181</v>
      </c>
      <c r="B58" s="3">
        <v>620</v>
      </c>
      <c r="C58" s="3">
        <v>630</v>
      </c>
      <c r="D58" s="3">
        <v>655</v>
      </c>
      <c r="E58" s="2" t="s">
        <v>181</v>
      </c>
      <c r="F58" s="3">
        <v>655</v>
      </c>
      <c r="H58" s="18">
        <v>239</v>
      </c>
      <c r="I58" s="18">
        <v>4</v>
      </c>
      <c r="T58" t="s">
        <v>12</v>
      </c>
      <c r="U58" s="73" t="s">
        <v>200</v>
      </c>
      <c r="V58" t="str">
        <f t="shared" si="1"/>
        <v>Grille_administrative040202</v>
      </c>
      <c r="W58" s="71" t="s">
        <v>201</v>
      </c>
      <c r="X58" s="72" t="s">
        <v>61</v>
      </c>
      <c r="Y58" s="72" t="s">
        <v>68</v>
      </c>
      <c r="Z58" s="72" t="s">
        <v>65</v>
      </c>
      <c r="AA58" s="75" t="str">
        <f t="shared" si="5"/>
        <v>Cet emploi est repéré nationalement sur 3 niveaux (de N5B à N6)</v>
      </c>
      <c r="AB58" s="4" t="str">
        <f>IF(Simulateur!$D$12=Feuil2!U58,Simulateur!$B$7,"")</f>
        <v/>
      </c>
      <c r="AC58" s="4" t="str">
        <f t="shared" si="6"/>
        <v/>
      </c>
    </row>
    <row r="59" spans="1:29" x14ac:dyDescent="0.2">
      <c r="A59" s="2" t="s">
        <v>184</v>
      </c>
      <c r="B59" s="3">
        <v>670</v>
      </c>
      <c r="C59" s="3">
        <v>681</v>
      </c>
      <c r="D59" s="3">
        <v>700</v>
      </c>
      <c r="E59" s="2" t="s">
        <v>184</v>
      </c>
      <c r="F59" s="3">
        <v>700</v>
      </c>
      <c r="H59" s="18">
        <v>240</v>
      </c>
      <c r="I59" s="18">
        <v>4</v>
      </c>
      <c r="T59" t="s">
        <v>12</v>
      </c>
      <c r="U59" s="73" t="s">
        <v>202</v>
      </c>
      <c r="V59" t="str">
        <f t="shared" si="1"/>
        <v>Grille_administrative040203</v>
      </c>
      <c r="W59" s="71" t="s">
        <v>203</v>
      </c>
      <c r="X59" s="72" t="s">
        <v>61</v>
      </c>
      <c r="Y59" s="72" t="s">
        <v>68</v>
      </c>
      <c r="Z59" s="72" t="s">
        <v>65</v>
      </c>
      <c r="AA59" s="75" t="str">
        <f t="shared" si="5"/>
        <v>Cet emploi est repéré nationalement sur 3 niveaux (de N5B à N6)</v>
      </c>
      <c r="AB59" s="4" t="str">
        <f>IF(Simulateur!$D$12=Feuil2!U59,Simulateur!$B$7,"")</f>
        <v/>
      </c>
      <c r="AC59" s="4" t="str">
        <f t="shared" si="6"/>
        <v/>
      </c>
    </row>
    <row r="60" spans="1:29" x14ac:dyDescent="0.2">
      <c r="A60" s="2">
        <v>12</v>
      </c>
      <c r="B60" s="3">
        <v>700</v>
      </c>
      <c r="C60" s="3">
        <v>712</v>
      </c>
      <c r="D60" s="3">
        <v>735</v>
      </c>
      <c r="E60" s="2">
        <v>12</v>
      </c>
      <c r="F60" s="3">
        <v>735</v>
      </c>
      <c r="H60" s="18">
        <v>241</v>
      </c>
      <c r="I60" s="18">
        <v>4</v>
      </c>
      <c r="T60" t="s">
        <v>12</v>
      </c>
      <c r="U60" s="73" t="s">
        <v>204</v>
      </c>
      <c r="V60" t="str">
        <f t="shared" si="1"/>
        <v>Grille_administrative040204</v>
      </c>
      <c r="W60" s="71" t="s">
        <v>205</v>
      </c>
      <c r="X60" s="72" t="s">
        <v>61</v>
      </c>
      <c r="Y60" s="72" t="s">
        <v>68</v>
      </c>
      <c r="Z60" s="72" t="s">
        <v>65</v>
      </c>
      <c r="AA60" s="75" t="str">
        <f t="shared" si="5"/>
        <v>Cet emploi est repéré nationalement sur 3 niveaux (de N5B à N6)</v>
      </c>
      <c r="AB60" s="4" t="str">
        <f>IF(Simulateur!$D$12=Feuil2!U60,Simulateur!$B$7,"")</f>
        <v/>
      </c>
      <c r="AC60" s="4" t="str">
        <f t="shared" si="6"/>
        <v/>
      </c>
    </row>
    <row r="61" spans="1:29" x14ac:dyDescent="0.2">
      <c r="H61" s="18">
        <v>242</v>
      </c>
      <c r="I61" s="18">
        <v>4</v>
      </c>
      <c r="T61" t="s">
        <v>12</v>
      </c>
      <c r="U61" s="73" t="s">
        <v>206</v>
      </c>
      <c r="V61" t="str">
        <f t="shared" si="1"/>
        <v>Grille_administrative040205</v>
      </c>
      <c r="W61" s="71" t="s">
        <v>207</v>
      </c>
      <c r="X61" s="72" t="s">
        <v>61</v>
      </c>
      <c r="Y61" s="72" t="s">
        <v>68</v>
      </c>
      <c r="Z61" s="72" t="s">
        <v>65</v>
      </c>
      <c r="AA61" s="75" t="str">
        <f t="shared" si="5"/>
        <v>Cet emploi est repéré nationalement sur 3 niveaux (de N5B à N6)</v>
      </c>
      <c r="AB61" s="4" t="str">
        <f>IF(Simulateur!$D$12=Feuil2!U61,Simulateur!$B$7,"")</f>
        <v/>
      </c>
      <c r="AC61" s="4" t="str">
        <f t="shared" si="6"/>
        <v/>
      </c>
    </row>
    <row r="62" spans="1:29" x14ac:dyDescent="0.2">
      <c r="H62" s="18">
        <v>243</v>
      </c>
      <c r="I62" s="18">
        <v>4</v>
      </c>
      <c r="T62" t="s">
        <v>12</v>
      </c>
      <c r="U62" s="73" t="s">
        <v>208</v>
      </c>
      <c r="V62" t="str">
        <f t="shared" si="1"/>
        <v>Grille_administrative040209</v>
      </c>
      <c r="W62" s="71" t="s">
        <v>209</v>
      </c>
      <c r="X62" s="72" t="s">
        <v>61</v>
      </c>
      <c r="Y62" s="72" t="s">
        <v>68</v>
      </c>
      <c r="Z62" s="72" t="s">
        <v>65</v>
      </c>
      <c r="AA62" s="75" t="str">
        <f t="shared" si="5"/>
        <v>Cet emploi est repéré nationalement sur 3 niveaux (de N5B à N6)</v>
      </c>
      <c r="AB62" s="4" t="str">
        <f>IF(Simulateur!$D$12=Feuil2!U62,Simulateur!$B$7,"")</f>
        <v/>
      </c>
      <c r="AC62" s="4" t="str">
        <f t="shared" si="6"/>
        <v/>
      </c>
    </row>
    <row r="63" spans="1:29" x14ac:dyDescent="0.2">
      <c r="H63" s="18">
        <v>244</v>
      </c>
      <c r="I63" s="18">
        <v>4</v>
      </c>
      <c r="T63" t="s">
        <v>12</v>
      </c>
      <c r="U63" s="73" t="s">
        <v>210</v>
      </c>
      <c r="V63" t="str">
        <f t="shared" si="1"/>
        <v>Grille_administrative070301</v>
      </c>
      <c r="W63" s="71" t="s">
        <v>211</v>
      </c>
      <c r="X63" s="72" t="s">
        <v>44</v>
      </c>
      <c r="Y63" s="72" t="s">
        <v>54</v>
      </c>
      <c r="Z63" s="72" t="s">
        <v>61</v>
      </c>
      <c r="AA63" s="75" t="str">
        <f>"Cet emploi est repéré nationalement sur 3 niveaux (de "&amp;X63&amp;" à "&amp;Z63&amp;")"</f>
        <v>Cet emploi est repéré nationalement sur 3 niveaux (de N4B à N5B)</v>
      </c>
      <c r="AB63" s="4" t="str">
        <f>IF(Simulateur!$D$12=Feuil2!U63,Simulateur!$B$7,"")</f>
        <v/>
      </c>
      <c r="AC63" s="4" t="str">
        <f>IF(OR(AB63="N1",AB63="N2",AB63="N3",AB63="N4"),"N4B",IFERROR(VLOOKUP(AB63,$A$5:$E$60,5,FALSE),""))</f>
        <v/>
      </c>
    </row>
    <row r="64" spans="1:29" x14ac:dyDescent="0.2">
      <c r="H64" s="18">
        <v>245</v>
      </c>
      <c r="I64" s="18">
        <v>4</v>
      </c>
      <c r="T64" t="s">
        <v>12</v>
      </c>
      <c r="U64" s="73" t="s">
        <v>212</v>
      </c>
      <c r="V64" t="str">
        <f t="shared" si="1"/>
        <v>Grille_administrative080201</v>
      </c>
      <c r="W64" s="71" t="s">
        <v>213</v>
      </c>
      <c r="X64" s="72" t="s">
        <v>42</v>
      </c>
      <c r="Y64" s="72" t="s">
        <v>43</v>
      </c>
      <c r="Z64" s="72" t="s">
        <v>44</v>
      </c>
      <c r="AA64" s="75" t="str">
        <f t="shared" ref="AA64:AA72" si="7">"Cet emploi est repéré nationalement sur 3 niveaux (de "&amp;X64&amp;" à "&amp;Z64&amp;")"</f>
        <v>Cet emploi est repéré nationalement sur 3 niveaux (de N3 à N4B)</v>
      </c>
      <c r="AB64" s="4" t="str">
        <f>IF(Simulateur!$D$12=Feuil2!U64,Simulateur!$B$7,"")</f>
        <v/>
      </c>
      <c r="AC64" s="4" t="str">
        <f>IF(OR(AB64="N1",AB64="N2",AB64="N3"),"N3",IFERROR(VLOOKUP(AB64,$A$5:$E$60,5,FALSE),""))</f>
        <v/>
      </c>
    </row>
    <row r="65" spans="8:29" x14ac:dyDescent="0.2">
      <c r="H65" s="18">
        <v>246</v>
      </c>
      <c r="I65" s="18">
        <v>3</v>
      </c>
      <c r="T65" t="s">
        <v>12</v>
      </c>
      <c r="U65" s="73" t="s">
        <v>214</v>
      </c>
      <c r="V65" t="str">
        <f t="shared" si="1"/>
        <v>Grille_administrative080202</v>
      </c>
      <c r="W65" s="71" t="s">
        <v>215</v>
      </c>
      <c r="X65" s="72" t="s">
        <v>42</v>
      </c>
      <c r="Y65" s="72" t="s">
        <v>43</v>
      </c>
      <c r="Z65" s="72" t="s">
        <v>44</v>
      </c>
      <c r="AA65" s="75" t="str">
        <f t="shared" si="7"/>
        <v>Cet emploi est repéré nationalement sur 3 niveaux (de N3 à N4B)</v>
      </c>
      <c r="AB65" s="4" t="str">
        <f>IF(Simulateur!$D$12=Feuil2!U65,Simulateur!$B$7,"")</f>
        <v/>
      </c>
      <c r="AC65" s="4" t="str">
        <f t="shared" ref="AC65:AC75" si="8">IF(OR(AB65="N1",AB65="N2",AB65="N3"),"N3",IFERROR(VLOOKUP(AB65,$A$5:$E$60,5,FALSE),""))</f>
        <v/>
      </c>
    </row>
    <row r="66" spans="8:29" x14ac:dyDescent="0.2">
      <c r="H66" s="18">
        <v>247</v>
      </c>
      <c r="I66" s="18">
        <v>3</v>
      </c>
      <c r="T66" t="s">
        <v>12</v>
      </c>
      <c r="U66" s="73" t="s">
        <v>216</v>
      </c>
      <c r="V66" t="str">
        <f t="shared" si="1"/>
        <v>Grille_administrative080203</v>
      </c>
      <c r="W66" s="71" t="s">
        <v>217</v>
      </c>
      <c r="X66" s="72" t="s">
        <v>42</v>
      </c>
      <c r="Y66" s="72" t="s">
        <v>43</v>
      </c>
      <c r="Z66" s="72" t="s">
        <v>44</v>
      </c>
      <c r="AA66" s="75" t="str">
        <f t="shared" si="7"/>
        <v>Cet emploi est repéré nationalement sur 3 niveaux (de N3 à N4B)</v>
      </c>
      <c r="AB66" s="4" t="str">
        <f>IF(Simulateur!$D$12=Feuil2!U66,Simulateur!$B$7,"")</f>
        <v/>
      </c>
      <c r="AC66" s="4" t="str">
        <f t="shared" si="8"/>
        <v/>
      </c>
    </row>
    <row r="67" spans="8:29" x14ac:dyDescent="0.2">
      <c r="H67" s="18">
        <v>248</v>
      </c>
      <c r="I67" s="18">
        <v>3</v>
      </c>
      <c r="T67" t="s">
        <v>12</v>
      </c>
      <c r="U67" s="73" t="s">
        <v>218</v>
      </c>
      <c r="V67" t="str">
        <f t="shared" si="1"/>
        <v>Grille_administrative090402</v>
      </c>
      <c r="W67" s="71" t="s">
        <v>219</v>
      </c>
      <c r="X67" s="72" t="s">
        <v>42</v>
      </c>
      <c r="Y67" s="72" t="s">
        <v>43</v>
      </c>
      <c r="Z67" s="72" t="s">
        <v>44</v>
      </c>
      <c r="AA67" s="75" t="str">
        <f t="shared" si="7"/>
        <v>Cet emploi est repéré nationalement sur 3 niveaux (de N3 à N4B)</v>
      </c>
      <c r="AB67" s="4" t="str">
        <f>IF(Simulateur!$D$12=Feuil2!U67,Simulateur!$B$7,"")</f>
        <v/>
      </c>
      <c r="AC67" s="4" t="str">
        <f t="shared" si="8"/>
        <v/>
      </c>
    </row>
    <row r="68" spans="8:29" x14ac:dyDescent="0.2">
      <c r="H68" s="18">
        <v>249</v>
      </c>
      <c r="I68" s="18">
        <v>3</v>
      </c>
      <c r="T68" t="s">
        <v>12</v>
      </c>
      <c r="U68" s="73" t="s">
        <v>220</v>
      </c>
      <c r="V68" t="str">
        <f t="shared" si="1"/>
        <v>Grille_administrative090403</v>
      </c>
      <c r="W68" s="71" t="s">
        <v>221</v>
      </c>
      <c r="X68" s="72" t="s">
        <v>42</v>
      </c>
      <c r="Y68" s="72" t="s">
        <v>43</v>
      </c>
      <c r="Z68" s="72" t="s">
        <v>44</v>
      </c>
      <c r="AA68" s="75" t="str">
        <f t="shared" si="7"/>
        <v>Cet emploi est repéré nationalement sur 3 niveaux (de N3 à N4B)</v>
      </c>
      <c r="AB68" s="4" t="str">
        <f>IF(Simulateur!$D$12=Feuil2!U68,Simulateur!$B$7,"")</f>
        <v/>
      </c>
      <c r="AC68" s="4" t="str">
        <f t="shared" si="8"/>
        <v/>
      </c>
    </row>
    <row r="69" spans="8:29" x14ac:dyDescent="0.2">
      <c r="H69" s="18">
        <v>250</v>
      </c>
      <c r="I69" s="18">
        <v>3</v>
      </c>
      <c r="T69" t="s">
        <v>12</v>
      </c>
      <c r="U69" s="73" t="s">
        <v>222</v>
      </c>
      <c r="V69" t="str">
        <f t="shared" si="1"/>
        <v>Grille_administrative090404</v>
      </c>
      <c r="W69" s="71" t="s">
        <v>223</v>
      </c>
      <c r="X69" s="72" t="s">
        <v>42</v>
      </c>
      <c r="Y69" s="72" t="s">
        <v>43</v>
      </c>
      <c r="Z69" s="72" t="s">
        <v>44</v>
      </c>
      <c r="AA69" s="75" t="str">
        <f t="shared" si="7"/>
        <v>Cet emploi est repéré nationalement sur 3 niveaux (de N3 à N4B)</v>
      </c>
      <c r="AB69" s="4" t="str">
        <f>IF(Simulateur!$D$12=Feuil2!U69,Simulateur!$B$7,"")</f>
        <v/>
      </c>
      <c r="AC69" s="4" t="str">
        <f t="shared" si="8"/>
        <v/>
      </c>
    </row>
    <row r="70" spans="8:29" x14ac:dyDescent="0.2">
      <c r="H70" s="18">
        <v>251</v>
      </c>
      <c r="I70" s="18">
        <v>3</v>
      </c>
      <c r="T70" t="s">
        <v>12</v>
      </c>
      <c r="U70" s="73" t="s">
        <v>224</v>
      </c>
      <c r="V70" t="str">
        <f t="shared" ref="V70:V85" si="9">CONCATENATE(T70,U70)</f>
        <v>Grille_administrative090407</v>
      </c>
      <c r="W70" s="71" t="s">
        <v>225</v>
      </c>
      <c r="X70" s="72" t="s">
        <v>42</v>
      </c>
      <c r="Y70" s="72" t="s">
        <v>43</v>
      </c>
      <c r="Z70" s="72" t="s">
        <v>44</v>
      </c>
      <c r="AA70" s="75" t="str">
        <f t="shared" si="7"/>
        <v>Cet emploi est repéré nationalement sur 3 niveaux (de N3 à N4B)</v>
      </c>
      <c r="AB70" s="4" t="str">
        <f>IF(Simulateur!$D$12=Feuil2!U70,Simulateur!$B$7,"")</f>
        <v/>
      </c>
      <c r="AC70" s="4" t="str">
        <f t="shared" si="8"/>
        <v/>
      </c>
    </row>
    <row r="71" spans="8:29" x14ac:dyDescent="0.2">
      <c r="H71" s="18">
        <v>252</v>
      </c>
      <c r="I71" s="18">
        <v>3</v>
      </c>
      <c r="T71" t="s">
        <v>12</v>
      </c>
      <c r="U71" s="73" t="s">
        <v>226</v>
      </c>
      <c r="V71" t="str">
        <f t="shared" si="9"/>
        <v>Grille_administrative100101</v>
      </c>
      <c r="W71" s="71" t="s">
        <v>227</v>
      </c>
      <c r="X71" s="72" t="s">
        <v>42</v>
      </c>
      <c r="Y71" s="72" t="s">
        <v>43</v>
      </c>
      <c r="Z71" s="72" t="s">
        <v>44</v>
      </c>
      <c r="AA71" s="75" t="str">
        <f t="shared" si="7"/>
        <v>Cet emploi est repéré nationalement sur 3 niveaux (de N3 à N4B)</v>
      </c>
      <c r="AB71" s="4" t="str">
        <f>IF(Simulateur!$D$12=Feuil2!U71,Simulateur!$B$7,"")</f>
        <v/>
      </c>
      <c r="AC71" s="4" t="str">
        <f t="shared" si="8"/>
        <v/>
      </c>
    </row>
    <row r="72" spans="8:29" x14ac:dyDescent="0.2">
      <c r="H72" s="18">
        <v>253</v>
      </c>
      <c r="I72" s="18">
        <v>3</v>
      </c>
      <c r="T72" t="s">
        <v>12</v>
      </c>
      <c r="U72" s="73" t="s">
        <v>228</v>
      </c>
      <c r="V72" t="str">
        <f t="shared" si="9"/>
        <v>Grille_administrative100103</v>
      </c>
      <c r="W72" s="71" t="s">
        <v>229</v>
      </c>
      <c r="X72" s="72" t="s">
        <v>42</v>
      </c>
      <c r="Y72" s="72" t="s">
        <v>43</v>
      </c>
      <c r="Z72" s="72" t="s">
        <v>44</v>
      </c>
      <c r="AA72" s="75" t="str">
        <f t="shared" si="7"/>
        <v>Cet emploi est repéré nationalement sur 3 niveaux (de N3 à N4B)</v>
      </c>
      <c r="AB72" s="4" t="str">
        <f>IF(Simulateur!$D$12=Feuil2!U72,Simulateur!$B$7,"")</f>
        <v/>
      </c>
      <c r="AC72" s="4" t="str">
        <f t="shared" si="8"/>
        <v/>
      </c>
    </row>
    <row r="73" spans="8:29" x14ac:dyDescent="0.2">
      <c r="H73" s="18">
        <v>254</v>
      </c>
      <c r="I73" s="18">
        <v>3</v>
      </c>
      <c r="T73" t="s">
        <v>12</v>
      </c>
      <c r="U73" s="73" t="s">
        <v>230</v>
      </c>
      <c r="V73" t="str">
        <f t="shared" si="9"/>
        <v>Grille_administrative140601</v>
      </c>
      <c r="W73" s="71" t="s">
        <v>231</v>
      </c>
      <c r="X73" s="72" t="s">
        <v>42</v>
      </c>
      <c r="Y73" s="72" t="s">
        <v>43</v>
      </c>
      <c r="Z73" s="72"/>
      <c r="AA73" s="75" t="str">
        <f>"Cet emploi est repéré nationalement sur 2 niveaux (de "&amp;X73&amp;" à "&amp;Y73&amp;")"</f>
        <v>Cet emploi est repéré nationalement sur 2 niveaux (de N3 à N4A)</v>
      </c>
      <c r="AB73" s="4" t="str">
        <f>IF(Simulateur!$D$12=Feuil2!U73,Simulateur!$B$7,"")</f>
        <v/>
      </c>
      <c r="AC73" s="4" t="str">
        <f t="shared" si="8"/>
        <v/>
      </c>
    </row>
    <row r="74" spans="8:29" x14ac:dyDescent="0.2">
      <c r="H74" s="18">
        <v>255</v>
      </c>
      <c r="I74" s="18">
        <v>3</v>
      </c>
      <c r="T74" t="s">
        <v>12</v>
      </c>
      <c r="U74" s="73" t="s">
        <v>232</v>
      </c>
      <c r="V74" t="str">
        <f t="shared" si="9"/>
        <v>Grille_administrative140603</v>
      </c>
      <c r="W74" s="71" t="s">
        <v>233</v>
      </c>
      <c r="X74" s="72" t="s">
        <v>42</v>
      </c>
      <c r="Y74" s="72" t="s">
        <v>43</v>
      </c>
      <c r="Z74" s="72"/>
      <c r="AA74" s="75" t="str">
        <f>"Cet emploi est repéré nationalement sur 2 niveaux (de "&amp;X74&amp;" à "&amp;Y74&amp;")"</f>
        <v>Cet emploi est repéré nationalement sur 2 niveaux (de N3 à N4A)</v>
      </c>
      <c r="AB74" s="4" t="str">
        <f>IF(Simulateur!$D$12=Feuil2!U74,Simulateur!$B$7,"")</f>
        <v/>
      </c>
      <c r="AC74" s="4" t="str">
        <f t="shared" si="8"/>
        <v/>
      </c>
    </row>
    <row r="75" spans="8:29" x14ac:dyDescent="0.2">
      <c r="H75" s="18">
        <v>256</v>
      </c>
      <c r="I75" s="18">
        <v>3</v>
      </c>
      <c r="T75" t="s">
        <v>12</v>
      </c>
      <c r="U75" s="73" t="s">
        <v>234</v>
      </c>
      <c r="V75" t="str">
        <f t="shared" si="9"/>
        <v>Grille_administrative140604</v>
      </c>
      <c r="W75" s="71" t="s">
        <v>235</v>
      </c>
      <c r="X75" s="72" t="s">
        <v>42</v>
      </c>
      <c r="Y75" s="72" t="s">
        <v>43</v>
      </c>
      <c r="Z75" s="72"/>
      <c r="AA75" s="75" t="str">
        <f>"Cet emploi est repéré nationalement sur 2 niveaux (de "&amp;X75&amp;" à "&amp;Y75&amp;")"</f>
        <v>Cet emploi est repéré nationalement sur 2 niveaux (de N3 à N4A)</v>
      </c>
      <c r="AB75" s="4" t="str">
        <f>IF(Simulateur!$D$12=Feuil2!U75,Simulateur!$B$7,"")</f>
        <v/>
      </c>
      <c r="AC75" s="4" t="str">
        <f t="shared" si="8"/>
        <v/>
      </c>
    </row>
    <row r="76" spans="8:29" x14ac:dyDescent="0.2">
      <c r="H76" s="18">
        <v>257</v>
      </c>
      <c r="I76" s="18">
        <v>3</v>
      </c>
      <c r="T76" t="s">
        <v>12</v>
      </c>
      <c r="U76" s="73" t="s">
        <v>236</v>
      </c>
      <c r="V76" t="str">
        <f t="shared" si="9"/>
        <v>Grille_administrative170102</v>
      </c>
      <c r="W76" s="71" t="s">
        <v>237</v>
      </c>
      <c r="X76" s="72" t="s">
        <v>68</v>
      </c>
      <c r="Y76" s="72" t="s">
        <v>65</v>
      </c>
      <c r="Z76" s="72" t="s">
        <v>69</v>
      </c>
      <c r="AA76" s="75" t="str">
        <f t="shared" ref="AA76:AA84" si="10">"Cet emploi est repéré nationalement sur 3 niveaux (de "&amp;X76&amp;" à "&amp;Z76&amp;")"</f>
        <v>Cet emploi est repéré nationalement sur 3 niveaux (de N5C à N7)</v>
      </c>
      <c r="AB76" s="4" t="str">
        <f>IF(Simulateur!$D$12=Feuil2!U76,Simulateur!$B$7,"")</f>
        <v/>
      </c>
      <c r="AC76" s="4" t="str">
        <f>IF(OR(AB76="N1",AB76="N2",AB76="N3",AB76="N4",AB76="N5A",AB76="N5B"),"N5C",IFERROR(VLOOKUP(AB76,$A$5:$E$60,5,FALSE),""))</f>
        <v/>
      </c>
    </row>
    <row r="77" spans="8:29" x14ac:dyDescent="0.2">
      <c r="H77" s="18">
        <v>258</v>
      </c>
      <c r="I77" s="18">
        <v>2</v>
      </c>
      <c r="T77" t="s">
        <v>12</v>
      </c>
      <c r="U77" s="73" t="s">
        <v>238</v>
      </c>
      <c r="V77" t="str">
        <f t="shared" si="9"/>
        <v>Grille_administrative170103</v>
      </c>
      <c r="W77" s="71" t="s">
        <v>239</v>
      </c>
      <c r="X77" s="72" t="s">
        <v>68</v>
      </c>
      <c r="Y77" s="72" t="s">
        <v>65</v>
      </c>
      <c r="Z77" s="72" t="s">
        <v>69</v>
      </c>
      <c r="AA77" s="75" t="str">
        <f t="shared" si="10"/>
        <v>Cet emploi est repéré nationalement sur 3 niveaux (de N5C à N7)</v>
      </c>
      <c r="AB77" s="4" t="str">
        <f>IF(Simulateur!$D$12=Feuil2!U77,Simulateur!$B$7,"")</f>
        <v>N5B</v>
      </c>
      <c r="AC77" s="4" t="str">
        <f t="shared" ref="AC77:AC81" si="11">IF(OR(AB77="N1",AB77="N2",AB77="N3",AB77="N4",AB77="N5A",AB77="N5B"),"N5C",IFERROR(VLOOKUP(AB77,$A$5:$E$60,5,FALSE),""))</f>
        <v>N5C</v>
      </c>
    </row>
    <row r="78" spans="8:29" x14ac:dyDescent="0.2">
      <c r="H78" s="18">
        <v>259</v>
      </c>
      <c r="I78" s="18">
        <v>2</v>
      </c>
      <c r="T78" t="s">
        <v>12</v>
      </c>
      <c r="U78" s="73" t="s">
        <v>240</v>
      </c>
      <c r="V78" t="str">
        <f t="shared" si="9"/>
        <v>Grille_administrative170104</v>
      </c>
      <c r="W78" s="71" t="s">
        <v>241</v>
      </c>
      <c r="X78" s="72" t="s">
        <v>68</v>
      </c>
      <c r="Y78" s="72" t="s">
        <v>65</v>
      </c>
      <c r="Z78" s="72" t="s">
        <v>69</v>
      </c>
      <c r="AA78" s="75" t="str">
        <f t="shared" si="10"/>
        <v>Cet emploi est repéré nationalement sur 3 niveaux (de N5C à N7)</v>
      </c>
      <c r="AB78" s="4" t="str">
        <f>IF(Simulateur!$D$12=Feuil2!U78,Simulateur!$B$7,"")</f>
        <v/>
      </c>
      <c r="AC78" s="4" t="str">
        <f t="shared" si="11"/>
        <v/>
      </c>
    </row>
    <row r="79" spans="8:29" x14ac:dyDescent="0.2">
      <c r="H79" s="18">
        <v>260</v>
      </c>
      <c r="I79" s="18">
        <v>2</v>
      </c>
      <c r="T79" t="s">
        <v>12</v>
      </c>
      <c r="U79" s="73" t="s">
        <v>242</v>
      </c>
      <c r="V79" t="str">
        <f t="shared" si="9"/>
        <v>Grille_administrative170105</v>
      </c>
      <c r="W79" s="71" t="s">
        <v>243</v>
      </c>
      <c r="X79" s="72" t="s">
        <v>68</v>
      </c>
      <c r="Y79" s="72" t="s">
        <v>65</v>
      </c>
      <c r="Z79" s="72" t="s">
        <v>69</v>
      </c>
      <c r="AA79" s="75" t="str">
        <f t="shared" si="10"/>
        <v>Cet emploi est repéré nationalement sur 3 niveaux (de N5C à N7)</v>
      </c>
      <c r="AB79" s="4" t="str">
        <f>IF(Simulateur!$D$12=Feuil2!U79,Simulateur!$B$7,"")</f>
        <v/>
      </c>
      <c r="AC79" s="4" t="str">
        <f t="shared" si="11"/>
        <v/>
      </c>
    </row>
    <row r="80" spans="8:29" x14ac:dyDescent="0.2">
      <c r="H80" s="18">
        <v>261</v>
      </c>
      <c r="I80" s="18">
        <v>2</v>
      </c>
      <c r="T80" t="s">
        <v>12</v>
      </c>
      <c r="U80" s="73" t="s">
        <v>244</v>
      </c>
      <c r="V80" t="str">
        <f t="shared" si="9"/>
        <v>Grille_administrative170106</v>
      </c>
      <c r="W80" s="71" t="s">
        <v>245</v>
      </c>
      <c r="X80" s="72" t="s">
        <v>68</v>
      </c>
      <c r="Y80" s="72" t="s">
        <v>65</v>
      </c>
      <c r="Z80" s="72" t="s">
        <v>69</v>
      </c>
      <c r="AA80" s="75" t="str">
        <f t="shared" si="10"/>
        <v>Cet emploi est repéré nationalement sur 3 niveaux (de N5C à N7)</v>
      </c>
      <c r="AB80" s="4" t="str">
        <f>IF(Simulateur!$D$12=Feuil2!U80,Simulateur!$B$7,"")</f>
        <v/>
      </c>
      <c r="AC80" s="4" t="str">
        <f t="shared" si="11"/>
        <v/>
      </c>
    </row>
    <row r="81" spans="8:29" x14ac:dyDescent="0.2">
      <c r="H81" s="18">
        <v>262</v>
      </c>
      <c r="I81" s="18">
        <v>2</v>
      </c>
      <c r="T81" t="s">
        <v>12</v>
      </c>
      <c r="U81" s="73" t="s">
        <v>246</v>
      </c>
      <c r="V81" t="str">
        <f t="shared" si="9"/>
        <v>Grille_administrative170107</v>
      </c>
      <c r="W81" s="71" t="s">
        <v>247</v>
      </c>
      <c r="X81" s="72" t="s">
        <v>68</v>
      </c>
      <c r="Y81" s="72" t="s">
        <v>65</v>
      </c>
      <c r="Z81" s="72" t="s">
        <v>69</v>
      </c>
      <c r="AA81" s="75" t="str">
        <f t="shared" si="10"/>
        <v>Cet emploi est repéré nationalement sur 3 niveaux (de N5C à N7)</v>
      </c>
      <c r="AB81" s="4" t="str">
        <f>IF(Simulateur!$D$12=Feuil2!U81,Simulateur!$B$7,"")</f>
        <v/>
      </c>
      <c r="AC81" s="4" t="str">
        <f t="shared" si="11"/>
        <v/>
      </c>
    </row>
    <row r="82" spans="8:29" x14ac:dyDescent="0.2">
      <c r="H82" s="18">
        <v>263</v>
      </c>
      <c r="I82" s="18">
        <v>2</v>
      </c>
      <c r="T82" t="s">
        <v>12</v>
      </c>
      <c r="U82" s="73" t="s">
        <v>248</v>
      </c>
      <c r="V82" t="str">
        <f t="shared" si="9"/>
        <v>Grille_administrative170301</v>
      </c>
      <c r="W82" s="71" t="s">
        <v>249</v>
      </c>
      <c r="X82" s="72" t="s">
        <v>69</v>
      </c>
      <c r="Y82" s="72" t="s">
        <v>72</v>
      </c>
      <c r="Z82" s="72" t="s">
        <v>75</v>
      </c>
      <c r="AA82" s="75" t="str">
        <f t="shared" si="10"/>
        <v>Cet emploi est repéré nationalement sur 3 niveaux (de N7 à N9)</v>
      </c>
      <c r="AB82" s="4" t="str">
        <f>IF(Simulateur!$D$12=Feuil2!U82,Simulateur!$B$7,"")</f>
        <v/>
      </c>
      <c r="AC82" s="4" t="str">
        <f>IF(OR(AB82="N1",AB82="N2",AB82="N3",AB82="N4",AB82="N5A",AB82="N5B",AB82="N6",AB82="N7"),"N7",IFERROR(VLOOKUP(AB82,$A$5:$E$60,5,FALSE),""))</f>
        <v/>
      </c>
    </row>
    <row r="83" spans="8:29" x14ac:dyDescent="0.2">
      <c r="H83" s="18">
        <v>264</v>
      </c>
      <c r="I83" s="18">
        <v>2</v>
      </c>
      <c r="T83" t="s">
        <v>12</v>
      </c>
      <c r="U83" s="73" t="s">
        <v>250</v>
      </c>
      <c r="V83" t="str">
        <f t="shared" si="9"/>
        <v>Grille_administrative170302</v>
      </c>
      <c r="W83" s="71" t="s">
        <v>251</v>
      </c>
      <c r="X83" s="72" t="s">
        <v>69</v>
      </c>
      <c r="Y83" s="72" t="s">
        <v>72</v>
      </c>
      <c r="Z83" s="72" t="s">
        <v>75</v>
      </c>
      <c r="AA83" s="75" t="str">
        <f t="shared" si="10"/>
        <v>Cet emploi est repéré nationalement sur 3 niveaux (de N7 à N9)</v>
      </c>
      <c r="AB83" s="4" t="str">
        <f>IF(Simulateur!$D$12=Feuil2!U83,Simulateur!$B$7,"")</f>
        <v/>
      </c>
      <c r="AC83" s="4" t="str">
        <f>IF(OR(AB83="N1",AB83="N2",AB83="N3",AB83="N4",AB83="N5A",AB83="N5B",AB83="N6",AB83="N7"),"N7",IFERROR(VLOOKUP(AB83,$A$5:$E$60,5,FALSE),""))</f>
        <v/>
      </c>
    </row>
    <row r="84" spans="8:29" x14ac:dyDescent="0.2">
      <c r="H84" s="18">
        <v>265</v>
      </c>
      <c r="I84" s="18">
        <v>2</v>
      </c>
      <c r="T84" t="s">
        <v>12</v>
      </c>
      <c r="U84" s="73" t="s">
        <v>252</v>
      </c>
      <c r="V84" t="str">
        <f t="shared" si="9"/>
        <v>Grille_administrative170303</v>
      </c>
      <c r="W84" s="71" t="s">
        <v>253</v>
      </c>
      <c r="X84" s="72" t="s">
        <v>69</v>
      </c>
      <c r="Y84" s="72" t="s">
        <v>72</v>
      </c>
      <c r="Z84" s="72" t="s">
        <v>75</v>
      </c>
      <c r="AA84" s="75" t="str">
        <f t="shared" si="10"/>
        <v>Cet emploi est repéré nationalement sur 3 niveaux (de N7 à N9)</v>
      </c>
      <c r="AB84" s="4" t="str">
        <f>IF(Simulateur!$D$12=Feuil2!U84,Simulateur!$B$7,"")</f>
        <v/>
      </c>
      <c r="AC84" s="4" t="str">
        <f t="shared" ref="AC84" si="12">IF(OR(AB84="N1",AB84="N2",AB84="N3",AB84="N4",AB84="N5A",AB84="N5B",AB84="N6",AB84="N7"),"N7",IFERROR(VLOOKUP(AB84,$A$5:$E$60,5,FALSE),""))</f>
        <v/>
      </c>
    </row>
    <row r="85" spans="8:29" x14ac:dyDescent="0.2">
      <c r="H85" s="18">
        <v>266</v>
      </c>
      <c r="I85" s="18">
        <v>2</v>
      </c>
      <c r="T85" t="s">
        <v>29</v>
      </c>
      <c r="U85" s="73" t="s">
        <v>254</v>
      </c>
      <c r="V85" t="str">
        <f t="shared" si="9"/>
        <v>Grille_informaticiens130501</v>
      </c>
      <c r="W85" s="71" t="s">
        <v>255</v>
      </c>
      <c r="X85" s="72" t="s">
        <v>104</v>
      </c>
      <c r="Y85" s="72" t="s">
        <v>107</v>
      </c>
      <c r="Z85" s="72" t="s">
        <v>110</v>
      </c>
      <c r="AA85" s="74" t="str">
        <f>"Cet emploi est repéré nationalement (de "&amp;X85&amp;" à "&amp;Z85&amp;")"</f>
        <v>Cet emploi est repéré nationalement (de IVA à VA)</v>
      </c>
      <c r="AB85" s="4" t="str">
        <f>IF(Simulateur!$D$12=Feuil2!U85,Simulateur!$B$7,"")</f>
        <v/>
      </c>
      <c r="AC85" s="4" t="str">
        <f>IF(OR(AB85="IA",AB85="IB",AB85="IIA",AB85="IIB",AB85="III",AB85="IVA"),"IVA",IFERROR(VLOOKUP(AB85,$A$5:$E$60,5,FALSE),""))</f>
        <v/>
      </c>
    </row>
    <row r="86" spans="8:29" x14ac:dyDescent="0.2">
      <c r="H86" s="18">
        <v>267</v>
      </c>
      <c r="I86" s="18">
        <v>2</v>
      </c>
      <c r="T86" t="s">
        <v>12</v>
      </c>
      <c r="U86" s="73" t="s">
        <v>254</v>
      </c>
      <c r="V86" t="str">
        <f t="shared" ref="V86" si="13">CONCATENATE(T86,U86)</f>
        <v>Grille_administrative130501</v>
      </c>
      <c r="W86" s="71" t="s">
        <v>255</v>
      </c>
      <c r="X86" s="72" t="s">
        <v>104</v>
      </c>
      <c r="Y86" s="72" t="s">
        <v>107</v>
      </c>
      <c r="Z86" s="72" t="s">
        <v>110</v>
      </c>
      <c r="AA86" s="74" t="str">
        <f>"Cet emploi est repéré nationalement (de "&amp;X86&amp;" à "&amp;Z86&amp;") - passage sur grille informaticiens"</f>
        <v>Cet emploi est repéré nationalement (de IVA à VA) - passage sur grille informaticiens</v>
      </c>
      <c r="AB86" s="4" t="str">
        <f>IF(Simulateur!$D$12=Feuil2!U86,Simulateur!$B$7,"")</f>
        <v/>
      </c>
      <c r="AC86" s="4" t="str">
        <f>IF(OR(AB86="N1",AB86="N2",AB86="N3",AB86="N4",AB86="N5A",AB86="N5B",AB86="N6"),"IVA",IF(AB86="N7","IVB",IF(OR(AB86="N8",AB86="N9"),"VII",IFERROR(VLOOKUP(AB86,$A$5:$E$60,5,FALSE),""))))</f>
        <v/>
      </c>
    </row>
    <row r="87" spans="8:29" x14ac:dyDescent="0.2">
      <c r="H87" s="18">
        <v>268</v>
      </c>
      <c r="I87" s="18">
        <v>2</v>
      </c>
      <c r="T87" t="s">
        <v>29</v>
      </c>
      <c r="U87" s="73" t="s">
        <v>256</v>
      </c>
      <c r="V87" t="str">
        <f t="shared" ref="V87:V133" si="14">CONCATENATE(T87,U87)</f>
        <v>Grille_informaticiens130510</v>
      </c>
      <c r="W87" s="71" t="s">
        <v>257</v>
      </c>
      <c r="X87" s="72" t="s">
        <v>110</v>
      </c>
      <c r="Y87" s="72" t="s">
        <v>113</v>
      </c>
      <c r="Z87" s="72" t="s">
        <v>116</v>
      </c>
      <c r="AA87" s="74" t="str">
        <f>"Cet emploi est repéré nationalement sur 3 niveaux (de "&amp;X87&amp;" à "&amp;Z87&amp;")"</f>
        <v>Cet emploi est repéré nationalement sur 3 niveaux (de VA à VI)</v>
      </c>
      <c r="AB87" s="4" t="str">
        <f>IF(Simulateur!$D$12=Feuil2!U87,Simulateur!$B$7,"")</f>
        <v/>
      </c>
      <c r="AC87" s="4" t="str">
        <f>IF(OR(AB87="IA",AB87="IB",AB87="IIA",AB87="IIB",AB87="III",AB87="IVA",AB87="IVB",AB87="VA"),"VA",IFERROR(VLOOKUP(AB87,$A$5:$E$60,5,FALSE),""))</f>
        <v/>
      </c>
    </row>
    <row r="88" spans="8:29" x14ac:dyDescent="0.2">
      <c r="H88" s="18">
        <v>269</v>
      </c>
      <c r="I88" s="18">
        <v>2</v>
      </c>
      <c r="T88" t="s">
        <v>12</v>
      </c>
      <c r="U88" s="73" t="s">
        <v>256</v>
      </c>
      <c r="V88" t="str">
        <f t="shared" si="14"/>
        <v>Grille_administrative130510</v>
      </c>
      <c r="W88" s="71" t="s">
        <v>257</v>
      </c>
      <c r="X88" s="72" t="s">
        <v>110</v>
      </c>
      <c r="Y88" s="72" t="s">
        <v>113</v>
      </c>
      <c r="Z88" s="72" t="s">
        <v>116</v>
      </c>
      <c r="AA88" s="74" t="str">
        <f>"Cet emploi est repéré nationalement (de "&amp;X88&amp;" à "&amp;Z88&amp;") - passage sur grille informaticiens"</f>
        <v>Cet emploi est repéré nationalement (de VA à VI) - passage sur grille informaticiens</v>
      </c>
      <c r="AB88" s="4" t="str">
        <f>IF(Simulateur!$D$12=Feuil2!U88,Simulateur!$B$7,"")</f>
        <v/>
      </c>
      <c r="AC88" s="4" t="str">
        <f>IF(OR(AB88="N1",AB88="N2",AB88="N3",AB88="N4",AB88="N5A",AB88="N5B",AB88="N6",AB88="N7"),"VA",IF(OR(AB88="N8",AB88="N9"),"VII",IFERROR(VLOOKUP(AB88,$A$5:$E$60,5,FALSE),"")))</f>
        <v/>
      </c>
    </row>
    <row r="89" spans="8:29" x14ac:dyDescent="0.2">
      <c r="H89" s="18">
        <v>270</v>
      </c>
      <c r="I89" s="18">
        <v>1</v>
      </c>
      <c r="T89" t="s">
        <v>29</v>
      </c>
      <c r="U89" s="73" t="s">
        <v>258</v>
      </c>
      <c r="V89" t="str">
        <f t="shared" si="14"/>
        <v>Grille_informaticiens130601</v>
      </c>
      <c r="W89" s="71" t="s">
        <v>259</v>
      </c>
      <c r="X89" s="72" t="s">
        <v>98</v>
      </c>
      <c r="Y89" s="72" t="s">
        <v>101</v>
      </c>
      <c r="Z89" s="72" t="s">
        <v>104</v>
      </c>
      <c r="AA89" s="74" t="str">
        <f>"Cet emploi est repéré nationalement sur 3 niveaux (de "&amp;X89&amp;" à "&amp;Z89&amp;")"</f>
        <v>Cet emploi est repéré nationalement sur 3 niveaux (de IIB à IVA)</v>
      </c>
      <c r="AB89" s="4" t="str">
        <f>IF(Simulateur!$D$12=Feuil2!U89,Simulateur!$B$7,"")</f>
        <v/>
      </c>
      <c r="AC89" s="4" t="str">
        <f>IF(OR(AB89="IA",AB89="IB",AB89="IIA",AB89="IIB"),"IIB",IFERROR(VLOOKUP(AB89,$A$5:$E$60,5,FALSE),""))</f>
        <v/>
      </c>
    </row>
    <row r="90" spans="8:29" x14ac:dyDescent="0.2">
      <c r="H90" s="18">
        <v>271</v>
      </c>
      <c r="I90" s="18">
        <v>1</v>
      </c>
      <c r="T90" t="s">
        <v>12</v>
      </c>
      <c r="U90" s="73" t="s">
        <v>258</v>
      </c>
      <c r="V90" t="str">
        <f t="shared" si="14"/>
        <v>Grille_administrative130601</v>
      </c>
      <c r="W90" s="71" t="s">
        <v>259</v>
      </c>
      <c r="X90" s="72" t="s">
        <v>98</v>
      </c>
      <c r="Y90" s="72" t="s">
        <v>101</v>
      </c>
      <c r="Z90" s="72" t="s">
        <v>104</v>
      </c>
      <c r="AA90" s="74" t="str">
        <f>"Cet emploi est repéré nationalement (de "&amp;X90&amp;" à "&amp;Z90&amp;") - passage sur grille informaticiens"</f>
        <v>Cet emploi est repéré nationalement (de IIB à IVA) - passage sur grille informaticiens</v>
      </c>
      <c r="AB90" s="4" t="str">
        <f>IF(Simulateur!$D$12=Feuil2!U90,Simulateur!$B$7,"")</f>
        <v/>
      </c>
      <c r="AC90" s="4" t="str">
        <f>IF(OR(AB90="N1",AB90="N2",AB90="N3",AB90="N4"),"IIB",IF(OR(AB90="N5A",AB90="N5B",AB90="N6"),"IVA",IF(AB90="N7","IVB",IF(OR(AB90="N8",AB90="N9"),"VII",IFERROR(VLOOKUP(AB90,$A$5:$E$60,5,FALSE),"")))))</f>
        <v/>
      </c>
    </row>
    <row r="91" spans="8:29" x14ac:dyDescent="0.2">
      <c r="H91" s="18">
        <v>272</v>
      </c>
      <c r="I91" s="18">
        <v>1</v>
      </c>
      <c r="T91" t="s">
        <v>39</v>
      </c>
      <c r="U91" s="73" t="s">
        <v>260</v>
      </c>
      <c r="V91" t="str">
        <f t="shared" si="14"/>
        <v>Grille_soignants060105</v>
      </c>
      <c r="W91" s="71" t="s">
        <v>261</v>
      </c>
      <c r="X91" s="72" t="s">
        <v>139</v>
      </c>
      <c r="Y91" s="72"/>
      <c r="Z91" s="72"/>
      <c r="AA91" s="74" t="str">
        <f>"Cet emploi est repéré nationalement sur 1 unique niveau ("&amp;X91&amp;")"</f>
        <v>Cet emploi est repéré nationalement sur 1 unique niveau (2E)</v>
      </c>
      <c r="AB91" s="4" t="str">
        <f>IF(Simulateur!$D$12=Feuil2!U91,Simulateur!$B$7,"")</f>
        <v/>
      </c>
      <c r="AC91" s="4" t="str">
        <f>IF(AB91="1E","2E",IFERROR(VLOOKUP(AB91,$A$5:$E$60,5,FALSE),""))</f>
        <v/>
      </c>
    </row>
    <row r="92" spans="8:29" x14ac:dyDescent="0.2">
      <c r="H92" s="18">
        <v>273</v>
      </c>
      <c r="I92" s="18">
        <v>1</v>
      </c>
      <c r="T92" t="s">
        <v>39</v>
      </c>
      <c r="U92" s="73" t="s">
        <v>262</v>
      </c>
      <c r="V92" t="str">
        <f t="shared" si="14"/>
        <v>Grille_soignants060106</v>
      </c>
      <c r="W92" s="71" t="s">
        <v>263</v>
      </c>
      <c r="X92" s="72" t="s">
        <v>139</v>
      </c>
      <c r="Y92" s="72"/>
      <c r="Z92" s="72"/>
      <c r="AA92" s="74" t="str">
        <f t="shared" ref="AA92:AA132" si="15">"Cet emploi est repéré nationalement sur 1 unique niveau ("&amp;X92&amp;")"</f>
        <v>Cet emploi est repéré nationalement sur 1 unique niveau (2E)</v>
      </c>
      <c r="AB92" s="4" t="str">
        <f>IF(Simulateur!$D$12=Feuil2!U92,Simulateur!$B$7,"")</f>
        <v/>
      </c>
      <c r="AC92" s="4" t="str">
        <f>IF(AB92="1E","2E",IFERROR(VLOOKUP(AB92,$A$5:$E$60,5,FALSE),""))</f>
        <v/>
      </c>
    </row>
    <row r="93" spans="8:29" x14ac:dyDescent="0.2">
      <c r="H93" s="18">
        <v>274</v>
      </c>
      <c r="I93" s="18">
        <v>1</v>
      </c>
      <c r="T93" t="s">
        <v>39</v>
      </c>
      <c r="U93" s="73" t="s">
        <v>264</v>
      </c>
      <c r="V93" t="str">
        <f t="shared" si="14"/>
        <v>Grille_soignants060103</v>
      </c>
      <c r="W93" s="71" t="s">
        <v>265</v>
      </c>
      <c r="X93" s="72" t="s">
        <v>147</v>
      </c>
      <c r="Y93" s="72"/>
      <c r="Z93" s="72"/>
      <c r="AA93" s="74" t="str">
        <f t="shared" si="15"/>
        <v>Cet emploi est repéré nationalement sur 1 unique niveau (3Ea)</v>
      </c>
      <c r="AB93" s="4" t="str">
        <f>IF(Simulateur!$D$12=Feuil2!U93,Simulateur!$B$7,"")</f>
        <v/>
      </c>
      <c r="AC93" s="4" t="str">
        <f>IF(OR(AB93="1E",AB93="2E"),"3Ea",IFERROR(VLOOKUP(AB93,$A$5:$E$60,5,FALSE),""))</f>
        <v/>
      </c>
    </row>
    <row r="94" spans="8:29" x14ac:dyDescent="0.2">
      <c r="H94" s="18">
        <v>275</v>
      </c>
      <c r="I94" s="18">
        <v>1</v>
      </c>
      <c r="T94" t="s">
        <v>39</v>
      </c>
      <c r="U94" s="73" t="s">
        <v>266</v>
      </c>
      <c r="V94" t="str">
        <f t="shared" si="14"/>
        <v>Grille_soignants060109</v>
      </c>
      <c r="W94" s="71" t="s">
        <v>267</v>
      </c>
      <c r="X94" s="72" t="s">
        <v>147</v>
      </c>
      <c r="Y94" s="72"/>
      <c r="Z94" s="72"/>
      <c r="AA94" s="74" t="str">
        <f t="shared" si="15"/>
        <v>Cet emploi est repéré nationalement sur 1 unique niveau (3Ea)</v>
      </c>
      <c r="AB94" s="4" t="str">
        <f>IF(Simulateur!$D$12=Feuil2!U94,Simulateur!$B$7,"")</f>
        <v/>
      </c>
      <c r="AC94" s="4" t="str">
        <f>IF(OR(AB94="1E",AB94="2E"),"N3Ea",IFERROR(VLOOKUP(AB94,$A$5:$E$60,5,FALSE),""))</f>
        <v/>
      </c>
    </row>
    <row r="95" spans="8:29" x14ac:dyDescent="0.2">
      <c r="H95" s="18">
        <v>276</v>
      </c>
      <c r="I95" s="18">
        <v>1</v>
      </c>
      <c r="T95" t="s">
        <v>39</v>
      </c>
      <c r="U95" s="73" t="s">
        <v>268</v>
      </c>
      <c r="V95" t="str">
        <f t="shared" si="14"/>
        <v>Grille_soignants060101</v>
      </c>
      <c r="W95" s="71" t="s">
        <v>269</v>
      </c>
      <c r="X95" s="72" t="s">
        <v>151</v>
      </c>
      <c r="Y95" s="72"/>
      <c r="Z95" s="72"/>
      <c r="AA95" s="74" t="str">
        <f t="shared" si="15"/>
        <v>Cet emploi est repéré nationalement sur 1 unique niveau (3Eb)</v>
      </c>
      <c r="AB95" s="4" t="str">
        <f>IF(Simulateur!$D$12=Feuil2!U95,Simulateur!$B$7,"")</f>
        <v/>
      </c>
      <c r="AC95" s="4" t="str">
        <f>IF(OR(AB95="1E",AB95="2E",AB95="3E"),"3Eb",IFERROR(VLOOKUP(AB95,$A$5:$E$60,5,FALSE),""))</f>
        <v/>
      </c>
    </row>
    <row r="96" spans="8:29" x14ac:dyDescent="0.2">
      <c r="H96" s="18">
        <v>277</v>
      </c>
      <c r="I96" s="18">
        <v>1</v>
      </c>
      <c r="T96" t="s">
        <v>39</v>
      </c>
      <c r="U96" s="73" t="s">
        <v>270</v>
      </c>
      <c r="V96" t="str">
        <f t="shared" si="14"/>
        <v>Grille_soignants060102</v>
      </c>
      <c r="W96" s="71" t="s">
        <v>271</v>
      </c>
      <c r="X96" s="72" t="s">
        <v>151</v>
      </c>
      <c r="Y96" s="72"/>
      <c r="Z96" s="72"/>
      <c r="AA96" s="74" t="str">
        <f t="shared" si="15"/>
        <v>Cet emploi est repéré nationalement sur 1 unique niveau (3Eb)</v>
      </c>
      <c r="AB96" s="4" t="str">
        <f>IF(Simulateur!$D$12=Feuil2!U96,Simulateur!$B$7,"")</f>
        <v/>
      </c>
      <c r="AC96" s="4" t="str">
        <f>IF(OR(AB96="1E",AB96="2E",AB96="3E"),"3Eb",IFERROR(VLOOKUP(AB96,$A$5:$E$60,5,FALSE),""))</f>
        <v/>
      </c>
    </row>
    <row r="97" spans="8:29" x14ac:dyDescent="0.2">
      <c r="H97" s="18">
        <v>278</v>
      </c>
      <c r="I97" s="18">
        <v>1</v>
      </c>
      <c r="T97" t="s">
        <v>39</v>
      </c>
      <c r="U97" s="73" t="s">
        <v>272</v>
      </c>
      <c r="V97" t="str">
        <f t="shared" si="14"/>
        <v>Grille_soignants060801</v>
      </c>
      <c r="W97" s="71" t="s">
        <v>273</v>
      </c>
      <c r="X97" s="72" t="s">
        <v>144</v>
      </c>
      <c r="Y97" s="72"/>
      <c r="Z97" s="72"/>
      <c r="AA97" s="74" t="str">
        <f t="shared" si="15"/>
        <v>Cet emploi est repéré nationalement sur 1 unique niveau (4E)</v>
      </c>
      <c r="AB97" s="4" t="str">
        <f>IF(Simulateur!$D$12=Feuil2!U97,Simulateur!$B$7,"")</f>
        <v/>
      </c>
      <c r="AC97" s="4" t="str">
        <f>IF(OR(AB97="1E",AB97="2E",AB97="3E"),"4E",IFERROR(VLOOKUP(AB97,$A$5:$E$60,5,FALSE),""))</f>
        <v/>
      </c>
    </row>
    <row r="98" spans="8:29" x14ac:dyDescent="0.2">
      <c r="H98" s="18">
        <v>279</v>
      </c>
      <c r="I98" s="18">
        <v>1</v>
      </c>
      <c r="T98" t="s">
        <v>39</v>
      </c>
      <c r="U98" s="73" t="s">
        <v>274</v>
      </c>
      <c r="V98" t="str">
        <f t="shared" si="14"/>
        <v>Grille_soignants060802</v>
      </c>
      <c r="W98" s="71" t="s">
        <v>275</v>
      </c>
      <c r="X98" s="72" t="s">
        <v>144</v>
      </c>
      <c r="Y98" s="72"/>
      <c r="Z98" s="72"/>
      <c r="AA98" s="74" t="str">
        <f t="shared" si="15"/>
        <v>Cet emploi est repéré nationalement sur 1 unique niveau (4E)</v>
      </c>
      <c r="AB98" s="4" t="str">
        <f>IF(Simulateur!$D$12=Feuil2!U98,Simulateur!$B$7,"")</f>
        <v/>
      </c>
      <c r="AC98" s="4" t="str">
        <f>IF(OR(AB98="1E",AB98="2E",AB98="3E"),"4E",IFERROR(VLOOKUP(AB98,$A$5:$E$60,5,FALSE),""))</f>
        <v/>
      </c>
    </row>
    <row r="99" spans="8:29" x14ac:dyDescent="0.2">
      <c r="H99" s="18">
        <v>280</v>
      </c>
      <c r="I99" s="18">
        <v>1</v>
      </c>
      <c r="T99" t="s">
        <v>39</v>
      </c>
      <c r="U99" s="73" t="s">
        <v>276</v>
      </c>
      <c r="V99" t="str">
        <f t="shared" si="14"/>
        <v>Grille_soignants060807</v>
      </c>
      <c r="W99" s="71" t="s">
        <v>277</v>
      </c>
      <c r="X99" s="72" t="s">
        <v>144</v>
      </c>
      <c r="Y99" s="72"/>
      <c r="Z99" s="72"/>
      <c r="AA99" s="74" t="str">
        <f t="shared" si="15"/>
        <v>Cet emploi est repéré nationalement sur 1 unique niveau (4E)</v>
      </c>
      <c r="AB99" s="4" t="str">
        <f>IF(Simulateur!$D$12=Feuil2!U99,Simulateur!$B$7,"")</f>
        <v/>
      </c>
      <c r="AC99" s="4" t="str">
        <f>IF(OR(AB99="1E",AB99="2E",AB99="3E"),"4E",IFERROR(VLOOKUP(AB99,$A$5:$E$60,5,FALSE),""))</f>
        <v/>
      </c>
    </row>
    <row r="100" spans="8:29" x14ac:dyDescent="0.2">
      <c r="H100" s="18">
        <v>281</v>
      </c>
      <c r="I100" s="18">
        <v>1</v>
      </c>
      <c r="T100" t="s">
        <v>39</v>
      </c>
      <c r="U100" s="73" t="s">
        <v>278</v>
      </c>
      <c r="V100" t="str">
        <f t="shared" si="14"/>
        <v>Grille_soignants060903</v>
      </c>
      <c r="W100" s="71" t="s">
        <v>279</v>
      </c>
      <c r="X100" s="72" t="s">
        <v>144</v>
      </c>
      <c r="Y100" s="72"/>
      <c r="Z100" s="72"/>
      <c r="AA100" s="74" t="str">
        <f t="shared" si="15"/>
        <v>Cet emploi est repéré nationalement sur 1 unique niveau (4E)</v>
      </c>
      <c r="AB100" s="4" t="str">
        <f>IF(Simulateur!$D$12=Feuil2!U100,Simulateur!$B$7,"")</f>
        <v/>
      </c>
      <c r="AC100" s="4" t="str">
        <f>IF(OR(AB100="1E",AB100="2E",AB100="3E"),"4E",IFERROR(VLOOKUP(AB100,$A$5:$E$60,5,FALSE),""))</f>
        <v/>
      </c>
    </row>
    <row r="101" spans="8:29" x14ac:dyDescent="0.2">
      <c r="H101" s="18">
        <v>282</v>
      </c>
      <c r="I101" s="18">
        <v>1</v>
      </c>
      <c r="T101" t="s">
        <v>39</v>
      </c>
      <c r="U101" s="73" t="s">
        <v>280</v>
      </c>
      <c r="V101" t="str">
        <f t="shared" si="14"/>
        <v>Grille_soignants060901</v>
      </c>
      <c r="W101" s="71" t="s">
        <v>281</v>
      </c>
      <c r="X101" s="72" t="s">
        <v>148</v>
      </c>
      <c r="Y101" s="72"/>
      <c r="Z101" s="72"/>
      <c r="AA101" s="74" t="str">
        <f t="shared" si="15"/>
        <v>Cet emploi est repéré nationalement sur 1 unique niveau (5E)</v>
      </c>
      <c r="AB101" s="4" t="str">
        <f>IF(Simulateur!$D$12=Feuil2!U101,Simulateur!$B$7,"")</f>
        <v/>
      </c>
      <c r="AC101" s="4" t="str">
        <f t="shared" ref="AC101:AC107" si="16">IF(OR(AB101="1E",AB101="2E",AB101="3E",AB101="4E"),"5E",IFERROR(VLOOKUP(AB101,$A$5:$E$60,5,FALSE),""))</f>
        <v/>
      </c>
    </row>
    <row r="102" spans="8:29" x14ac:dyDescent="0.2">
      <c r="T102" t="s">
        <v>39</v>
      </c>
      <c r="U102" s="73" t="s">
        <v>282</v>
      </c>
      <c r="V102" t="str">
        <f t="shared" si="14"/>
        <v>Grille_soignants060206</v>
      </c>
      <c r="W102" s="71" t="s">
        <v>283</v>
      </c>
      <c r="X102" s="72" t="s">
        <v>148</v>
      </c>
      <c r="Y102" s="72"/>
      <c r="Z102" s="72"/>
      <c r="AA102" s="74" t="str">
        <f t="shared" si="15"/>
        <v>Cet emploi est repéré nationalement sur 1 unique niveau (5E)</v>
      </c>
      <c r="AB102" s="4" t="str">
        <f>IF(Simulateur!$D$12=Feuil2!U102,Simulateur!$B$7,"")</f>
        <v/>
      </c>
      <c r="AC102" s="4" t="str">
        <f t="shared" si="16"/>
        <v/>
      </c>
    </row>
    <row r="103" spans="8:29" x14ac:dyDescent="0.2">
      <c r="T103" t="s">
        <v>39</v>
      </c>
      <c r="U103" s="73" t="s">
        <v>284</v>
      </c>
      <c r="V103" t="str">
        <f t="shared" si="14"/>
        <v>Grille_soignants060207</v>
      </c>
      <c r="W103" s="71" t="s">
        <v>285</v>
      </c>
      <c r="X103" s="72" t="s">
        <v>148</v>
      </c>
      <c r="Y103" s="72"/>
      <c r="Z103" s="72"/>
      <c r="AA103" s="74" t="str">
        <f t="shared" si="15"/>
        <v>Cet emploi est repéré nationalement sur 1 unique niveau (5E)</v>
      </c>
      <c r="AB103" s="4" t="str">
        <f>IF(Simulateur!$D$12=Feuil2!U103,Simulateur!$B$7,"")</f>
        <v/>
      </c>
      <c r="AC103" s="4" t="str">
        <f t="shared" si="16"/>
        <v/>
      </c>
    </row>
    <row r="104" spans="8:29" x14ac:dyDescent="0.2">
      <c r="T104" t="s">
        <v>39</v>
      </c>
      <c r="U104" s="73" t="s">
        <v>286</v>
      </c>
      <c r="V104" t="str">
        <f t="shared" si="14"/>
        <v>Grille_soignants060804</v>
      </c>
      <c r="W104" s="71" t="s">
        <v>287</v>
      </c>
      <c r="X104" s="72" t="s">
        <v>148</v>
      </c>
      <c r="Y104" s="72"/>
      <c r="Z104" s="72"/>
      <c r="AA104" s="74" t="str">
        <f t="shared" si="15"/>
        <v>Cet emploi est repéré nationalement sur 1 unique niveau (5E)</v>
      </c>
      <c r="AB104" s="4" t="str">
        <f>IF(Simulateur!$D$12=Feuil2!U104,Simulateur!$B$7,"")</f>
        <v/>
      </c>
      <c r="AC104" s="4" t="str">
        <f t="shared" si="16"/>
        <v/>
      </c>
    </row>
    <row r="105" spans="8:29" x14ac:dyDescent="0.2">
      <c r="T105" t="s">
        <v>39</v>
      </c>
      <c r="U105" s="73" t="s">
        <v>288</v>
      </c>
      <c r="V105" t="str">
        <f t="shared" si="14"/>
        <v>Grille_soignants060805</v>
      </c>
      <c r="W105" s="71" t="s">
        <v>289</v>
      </c>
      <c r="X105" s="72" t="s">
        <v>148</v>
      </c>
      <c r="Y105" s="72"/>
      <c r="Z105" s="72"/>
      <c r="AA105" s="74" t="str">
        <f t="shared" si="15"/>
        <v>Cet emploi est repéré nationalement sur 1 unique niveau (5E)</v>
      </c>
      <c r="AB105" s="4" t="str">
        <f>IF(Simulateur!$D$12=Feuil2!U105,Simulateur!$B$7,"")</f>
        <v/>
      </c>
      <c r="AC105" s="4" t="str">
        <f t="shared" si="16"/>
        <v/>
      </c>
    </row>
    <row r="106" spans="8:29" x14ac:dyDescent="0.2">
      <c r="T106" t="s">
        <v>39</v>
      </c>
      <c r="U106" s="73" t="s">
        <v>290</v>
      </c>
      <c r="V106" t="str">
        <f t="shared" si="14"/>
        <v>Grille_soignants060806</v>
      </c>
      <c r="W106" s="71" t="s">
        <v>291</v>
      </c>
      <c r="X106" s="72" t="s">
        <v>148</v>
      </c>
      <c r="Y106" s="72"/>
      <c r="Z106" s="72"/>
      <c r="AA106" s="74" t="str">
        <f t="shared" si="15"/>
        <v>Cet emploi est repéré nationalement sur 1 unique niveau (5E)</v>
      </c>
      <c r="AB106" s="4" t="str">
        <f>IF(Simulateur!$D$12=Feuil2!U106,Simulateur!$B$7,"")</f>
        <v/>
      </c>
      <c r="AC106" s="4" t="str">
        <f t="shared" si="16"/>
        <v/>
      </c>
    </row>
    <row r="107" spans="8:29" x14ac:dyDescent="0.2">
      <c r="T107" t="s">
        <v>39</v>
      </c>
      <c r="U107" s="73" t="s">
        <v>292</v>
      </c>
      <c r="V107" t="str">
        <f t="shared" si="14"/>
        <v>Grille_soignants060905</v>
      </c>
      <c r="W107" s="71" t="s">
        <v>293</v>
      </c>
      <c r="X107" s="72" t="s">
        <v>148</v>
      </c>
      <c r="Y107" s="72"/>
      <c r="Z107" s="72"/>
      <c r="AA107" s="74" t="str">
        <f t="shared" si="15"/>
        <v>Cet emploi est repéré nationalement sur 1 unique niveau (5E)</v>
      </c>
      <c r="AB107" s="4" t="str">
        <f>IF(Simulateur!$D$12=Feuil2!U107,Simulateur!$B$7,"")</f>
        <v/>
      </c>
      <c r="AC107" s="4" t="str">
        <f t="shared" si="16"/>
        <v/>
      </c>
    </row>
    <row r="108" spans="8:29" x14ac:dyDescent="0.2">
      <c r="T108" t="s">
        <v>39</v>
      </c>
      <c r="U108" s="73" t="s">
        <v>294</v>
      </c>
      <c r="V108" t="str">
        <f t="shared" si="14"/>
        <v>Grille_soignants060204</v>
      </c>
      <c r="W108" s="71" t="s">
        <v>295</v>
      </c>
      <c r="X108" s="72" t="s">
        <v>161</v>
      </c>
      <c r="Y108" s="72"/>
      <c r="Z108" s="72"/>
      <c r="AA108" s="74" t="str">
        <f t="shared" si="15"/>
        <v>Cet emploi est repéré nationalement sur 1 unique niveau (6Ea)</v>
      </c>
      <c r="AB108" s="4" t="str">
        <f>IF(Simulateur!$D$12=Feuil2!U108,Simulateur!$B$7,"")</f>
        <v/>
      </c>
      <c r="AC108" s="4" t="str">
        <f t="shared" ref="AC108:AC116" si="17">IF(OR(AB108="1E",AB108="2E",AB108="3E",AB108="4E",AB108="5E"),"6Ea",IFERROR(VLOOKUP(AB108,$A$5:$E$60,5,FALSE),""))</f>
        <v/>
      </c>
    </row>
    <row r="109" spans="8:29" x14ac:dyDescent="0.2">
      <c r="T109" t="s">
        <v>39</v>
      </c>
      <c r="U109" s="73" t="s">
        <v>296</v>
      </c>
      <c r="V109" t="str">
        <f t="shared" si="14"/>
        <v>Grille_soignants060205</v>
      </c>
      <c r="W109" s="71" t="s">
        <v>297</v>
      </c>
      <c r="X109" s="72" t="s">
        <v>161</v>
      </c>
      <c r="Y109" s="72"/>
      <c r="Z109" s="72"/>
      <c r="AA109" s="74" t="str">
        <f t="shared" si="15"/>
        <v>Cet emploi est repéré nationalement sur 1 unique niveau (6Ea)</v>
      </c>
      <c r="AB109" s="4" t="str">
        <f>IF(Simulateur!$D$12=Feuil2!U109,Simulateur!$B$7,"")</f>
        <v/>
      </c>
      <c r="AC109" s="4" t="str">
        <f t="shared" si="17"/>
        <v/>
      </c>
    </row>
    <row r="110" spans="8:29" x14ac:dyDescent="0.2">
      <c r="T110" t="s">
        <v>39</v>
      </c>
      <c r="U110" s="73" t="s">
        <v>298</v>
      </c>
      <c r="V110" t="str">
        <f t="shared" si="14"/>
        <v>Grille_soignants060301</v>
      </c>
      <c r="W110" s="71" t="s">
        <v>299</v>
      </c>
      <c r="X110" s="72" t="s">
        <v>161</v>
      </c>
      <c r="Y110" s="72"/>
      <c r="Z110" s="72"/>
      <c r="AA110" s="74" t="str">
        <f t="shared" si="15"/>
        <v>Cet emploi est repéré nationalement sur 1 unique niveau (6Ea)</v>
      </c>
      <c r="AB110" s="4" t="str">
        <f>IF(Simulateur!$D$12=Feuil2!U110,Simulateur!$B$7,"")</f>
        <v/>
      </c>
      <c r="AC110" s="4" t="str">
        <f t="shared" si="17"/>
        <v/>
      </c>
    </row>
    <row r="111" spans="8:29" x14ac:dyDescent="0.2">
      <c r="T111" t="s">
        <v>39</v>
      </c>
      <c r="U111" s="73" t="s">
        <v>300</v>
      </c>
      <c r="V111" t="str">
        <f t="shared" si="14"/>
        <v>Grille_soignants060302</v>
      </c>
      <c r="W111" s="71" t="s">
        <v>301</v>
      </c>
      <c r="X111" s="72" t="s">
        <v>161</v>
      </c>
      <c r="Y111" s="72"/>
      <c r="Z111" s="72"/>
      <c r="AA111" s="74" t="str">
        <f t="shared" si="15"/>
        <v>Cet emploi est repéré nationalement sur 1 unique niveau (6Ea)</v>
      </c>
      <c r="AB111" s="4" t="str">
        <f>IF(Simulateur!$D$12=Feuil2!U111,Simulateur!$B$7,"")</f>
        <v/>
      </c>
      <c r="AC111" s="4" t="str">
        <f t="shared" si="17"/>
        <v/>
      </c>
    </row>
    <row r="112" spans="8:29" x14ac:dyDescent="0.2">
      <c r="T112" t="s">
        <v>39</v>
      </c>
      <c r="U112" s="73" t="s">
        <v>302</v>
      </c>
      <c r="V112" t="str">
        <f t="shared" si="14"/>
        <v>Grille_soignants060701</v>
      </c>
      <c r="W112" s="71" t="s">
        <v>303</v>
      </c>
      <c r="X112" s="72" t="s">
        <v>161</v>
      </c>
      <c r="Y112" s="72"/>
      <c r="Z112" s="72"/>
      <c r="AA112" s="74" t="str">
        <f t="shared" si="15"/>
        <v>Cet emploi est repéré nationalement sur 1 unique niveau (6Ea)</v>
      </c>
      <c r="AB112" s="4" t="str">
        <f>IF(Simulateur!$D$12=Feuil2!U112,Simulateur!$B$7,"")</f>
        <v/>
      </c>
      <c r="AC112" s="4" t="str">
        <f t="shared" si="17"/>
        <v/>
      </c>
    </row>
    <row r="113" spans="20:29" x14ac:dyDescent="0.2">
      <c r="T113" t="s">
        <v>39</v>
      </c>
      <c r="U113" s="73" t="s">
        <v>304</v>
      </c>
      <c r="V113" t="str">
        <f t="shared" si="14"/>
        <v>Grille_soignants060703</v>
      </c>
      <c r="W113" s="71" t="s">
        <v>305</v>
      </c>
      <c r="X113" s="72" t="s">
        <v>161</v>
      </c>
      <c r="Y113" s="72"/>
      <c r="Z113" s="72"/>
      <c r="AA113" s="74" t="str">
        <f t="shared" si="15"/>
        <v>Cet emploi est repéré nationalement sur 1 unique niveau (6Ea)</v>
      </c>
      <c r="AB113" s="4" t="str">
        <f>IF(Simulateur!$D$12=Feuil2!U113,Simulateur!$B$7,"")</f>
        <v/>
      </c>
      <c r="AC113" s="4" t="str">
        <f t="shared" si="17"/>
        <v/>
      </c>
    </row>
    <row r="114" spans="20:29" x14ac:dyDescent="0.2">
      <c r="T114" t="s">
        <v>39</v>
      </c>
      <c r="U114" s="73" t="s">
        <v>306</v>
      </c>
      <c r="V114" t="str">
        <f t="shared" si="14"/>
        <v>Grille_soignants071001</v>
      </c>
      <c r="W114" s="71" t="s">
        <v>307</v>
      </c>
      <c r="X114" s="72" t="s">
        <v>161</v>
      </c>
      <c r="Y114" s="72"/>
      <c r="Z114" s="72"/>
      <c r="AA114" s="74" t="str">
        <f t="shared" si="15"/>
        <v>Cet emploi est repéré nationalement sur 1 unique niveau (6Ea)</v>
      </c>
      <c r="AB114" s="4" t="str">
        <f>IF(Simulateur!$D$12=Feuil2!U114,Simulateur!$B$7,"")</f>
        <v/>
      </c>
      <c r="AC114" s="4" t="str">
        <f t="shared" si="17"/>
        <v/>
      </c>
    </row>
    <row r="115" spans="20:29" x14ac:dyDescent="0.2">
      <c r="T115" t="s">
        <v>39</v>
      </c>
      <c r="U115" s="73" t="s">
        <v>308</v>
      </c>
      <c r="V115" t="str">
        <f t="shared" si="14"/>
        <v>Grille_soignants071101</v>
      </c>
      <c r="W115" s="71" t="s">
        <v>309</v>
      </c>
      <c r="X115" s="72" t="s">
        <v>161</v>
      </c>
      <c r="Y115" s="72"/>
      <c r="Z115" s="72"/>
      <c r="AA115" s="74" t="str">
        <f t="shared" si="15"/>
        <v>Cet emploi est repéré nationalement sur 1 unique niveau (6Ea)</v>
      </c>
      <c r="AB115" s="4" t="str">
        <f>IF(Simulateur!$D$12=Feuil2!U115,Simulateur!$B$7,"")</f>
        <v/>
      </c>
      <c r="AC115" s="4" t="str">
        <f t="shared" si="17"/>
        <v/>
      </c>
    </row>
    <row r="116" spans="20:29" x14ac:dyDescent="0.2">
      <c r="T116" t="s">
        <v>39</v>
      </c>
      <c r="U116" s="73" t="s">
        <v>310</v>
      </c>
      <c r="V116" t="str">
        <f t="shared" si="14"/>
        <v>Grille_soignants170214</v>
      </c>
      <c r="W116" s="71" t="s">
        <v>311</v>
      </c>
      <c r="X116" s="72" t="s">
        <v>165</v>
      </c>
      <c r="Y116" s="72"/>
      <c r="Z116" s="72"/>
      <c r="AA116" s="74" t="str">
        <f t="shared" si="15"/>
        <v>Cet emploi est repéré nationalement sur 1 unique niveau (6Eb)</v>
      </c>
      <c r="AB116" s="4" t="str">
        <f>IF(Simulateur!$D$12=Feuil2!U116,Simulateur!$B$7,"")</f>
        <v/>
      </c>
      <c r="AC116" s="4" t="str">
        <f t="shared" si="17"/>
        <v/>
      </c>
    </row>
    <row r="117" spans="20:29" x14ac:dyDescent="0.2">
      <c r="T117" t="s">
        <v>39</v>
      </c>
      <c r="U117" s="73" t="s">
        <v>312</v>
      </c>
      <c r="V117" t="str">
        <f t="shared" si="14"/>
        <v>Grille_soignants060307</v>
      </c>
      <c r="W117" s="71" t="s">
        <v>313</v>
      </c>
      <c r="X117" s="72" t="s">
        <v>165</v>
      </c>
      <c r="Y117" s="72"/>
      <c r="Z117" s="72"/>
      <c r="AA117" s="74" t="str">
        <f t="shared" si="15"/>
        <v>Cet emploi est repéré nationalement sur 1 unique niveau (6Eb)</v>
      </c>
      <c r="AB117" s="4" t="str">
        <f>IF(Simulateur!$D$12=Feuil2!U117,Simulateur!$B$7,"")</f>
        <v/>
      </c>
      <c r="AC117" s="4" t="str">
        <f>IF(OR(AB117="1E",AB117="2E",AB117="3E",AB117="4E",AB117="5E",AB117="6E"),"6Eb",IFERROR(VLOOKUP(AB117,$A$5:$E$60,5,FALSE),""))</f>
        <v/>
      </c>
    </row>
    <row r="118" spans="20:29" x14ac:dyDescent="0.2">
      <c r="T118" t="s">
        <v>39</v>
      </c>
      <c r="U118" s="73" t="s">
        <v>314</v>
      </c>
      <c r="V118" t="str">
        <f t="shared" si="14"/>
        <v>Grille_soignants060201</v>
      </c>
      <c r="W118" s="71" t="s">
        <v>315</v>
      </c>
      <c r="X118" s="72" t="s">
        <v>165</v>
      </c>
      <c r="Y118" s="72"/>
      <c r="Z118" s="72"/>
      <c r="AA118" s="74" t="str">
        <f t="shared" si="15"/>
        <v>Cet emploi est repéré nationalement sur 1 unique niveau (6Eb)</v>
      </c>
      <c r="AB118" s="4" t="str">
        <f>IF(Simulateur!$D$12=Feuil2!U118,Simulateur!$B$7,"")</f>
        <v/>
      </c>
      <c r="AC118" s="4" t="str">
        <f>IF(OR(AB118="1E",AB118="2E",AB118="3E",AB118="4E",AB118="5E",AB118="6E"),"6Eb",IFERROR(VLOOKUP(AB118,$A$5:$E$60,5,FALSE),""))</f>
        <v/>
      </c>
    </row>
    <row r="119" spans="20:29" x14ac:dyDescent="0.2">
      <c r="T119" t="s">
        <v>39</v>
      </c>
      <c r="U119" s="73" t="s">
        <v>316</v>
      </c>
      <c r="V119" t="str">
        <f t="shared" si="14"/>
        <v>Grille_soignants060203</v>
      </c>
      <c r="W119" s="71" t="s">
        <v>317</v>
      </c>
      <c r="X119" s="72" t="s">
        <v>165</v>
      </c>
      <c r="Y119" s="72"/>
      <c r="Z119" s="72"/>
      <c r="AA119" s="74" t="str">
        <f t="shared" si="15"/>
        <v>Cet emploi est repéré nationalement sur 1 unique niveau (6Eb)</v>
      </c>
      <c r="AB119" s="4" t="str">
        <f>IF(Simulateur!$D$12=Feuil2!U119,Simulateur!$B$7,"")</f>
        <v/>
      </c>
      <c r="AC119" s="4" t="str">
        <f>IF(OR(AB119="1E",AB119="2E",AB119="3E",AB119="4E",AB119="5E",AB119="6E"),"6Eb",IFERROR(VLOOKUP(AB119,$A$5:$E$60,5,FALSE),""))</f>
        <v/>
      </c>
    </row>
    <row r="120" spans="20:29" x14ac:dyDescent="0.2">
      <c r="T120" t="s">
        <v>39</v>
      </c>
      <c r="U120" s="73" t="s">
        <v>318</v>
      </c>
      <c r="V120" t="str">
        <f t="shared" si="14"/>
        <v>Grille_soignants060303</v>
      </c>
      <c r="W120" s="71" t="s">
        <v>319</v>
      </c>
      <c r="X120" s="72" t="s">
        <v>165</v>
      </c>
      <c r="Y120" s="72"/>
      <c r="Z120" s="72"/>
      <c r="AA120" s="74" t="str">
        <f t="shared" si="15"/>
        <v>Cet emploi est repéré nationalement sur 1 unique niveau (6Eb)</v>
      </c>
      <c r="AB120" s="4" t="str">
        <f>IF(Simulateur!$D$12=Feuil2!U120,Simulateur!$B$7,"")</f>
        <v/>
      </c>
      <c r="AC120" s="4" t="str">
        <f>IF(OR(AB120="1E",AB120="2E",AB120="3E",AB120="4E",AB120="5E",AB120="6E"),"6Eb",IFERROR(VLOOKUP(AB120,$A$5:$E$60,5,FALSE),""))</f>
        <v/>
      </c>
    </row>
    <row r="121" spans="20:29" x14ac:dyDescent="0.2">
      <c r="T121" t="s">
        <v>39</v>
      </c>
      <c r="U121" s="73" t="s">
        <v>320</v>
      </c>
      <c r="V121" t="str">
        <f t="shared" si="14"/>
        <v>Grille_soignants060304</v>
      </c>
      <c r="W121" s="71" t="s">
        <v>321</v>
      </c>
      <c r="X121" s="72" t="s">
        <v>165</v>
      </c>
      <c r="Y121" s="72"/>
      <c r="Z121" s="72"/>
      <c r="AA121" s="74" t="str">
        <f t="shared" si="15"/>
        <v>Cet emploi est repéré nationalement sur 1 unique niveau (6Eb)</v>
      </c>
      <c r="AB121" s="4" t="str">
        <f>IF(Simulateur!$D$12=Feuil2!U121,Simulateur!$B$7,"")</f>
        <v/>
      </c>
      <c r="AC121" s="4" t="str">
        <f>IF(OR(AB121="1E",AB121="2E",AB121="3E",AB121="4E",AB121="5E",AB121="6E"),"6Eb",IFERROR(VLOOKUP(AB121,$A$5:$E$60,5,FALSE),""))</f>
        <v/>
      </c>
    </row>
    <row r="122" spans="20:29" x14ac:dyDescent="0.2">
      <c r="T122" t="s">
        <v>39</v>
      </c>
      <c r="U122" s="73" t="s">
        <v>322</v>
      </c>
      <c r="V122" t="str">
        <f t="shared" si="14"/>
        <v>Grille_soignants060305</v>
      </c>
      <c r="W122" s="71" t="s">
        <v>323</v>
      </c>
      <c r="X122" s="72" t="s">
        <v>169</v>
      </c>
      <c r="Y122" s="72"/>
      <c r="Z122" s="72"/>
      <c r="AA122" s="74" t="str">
        <f t="shared" si="15"/>
        <v>Cet emploi est repéré nationalement sur 1 unique niveau (6Ec)</v>
      </c>
      <c r="AB122" s="4" t="str">
        <f>IF(Simulateur!$D$12=Feuil2!U122,Simulateur!$B$7,"")</f>
        <v/>
      </c>
      <c r="AC122" s="4" t="str">
        <f>IF(OR(AB122="1E",AB122="2E",AB122="3E",AB122="4E",AB122="5E",AB122="6E"),"6Ec",IFERROR(VLOOKUP(AB122,$A$5:$E$60,5,FALSE),""))</f>
        <v/>
      </c>
    </row>
    <row r="123" spans="20:29" x14ac:dyDescent="0.2">
      <c r="T123" t="s">
        <v>39</v>
      </c>
      <c r="U123" s="73" t="s">
        <v>324</v>
      </c>
      <c r="V123" t="str">
        <f t="shared" si="14"/>
        <v>Grille_soignants060306</v>
      </c>
      <c r="W123" s="71" t="s">
        <v>325</v>
      </c>
      <c r="X123" s="72" t="s">
        <v>169</v>
      </c>
      <c r="Y123" s="72"/>
      <c r="Z123" s="72"/>
      <c r="AA123" s="74" t="str">
        <f t="shared" si="15"/>
        <v>Cet emploi est repéré nationalement sur 1 unique niveau (6Ec)</v>
      </c>
      <c r="AB123" s="4" t="str">
        <f>IF(Simulateur!$D$12=Feuil2!U123,Simulateur!$B$7,"")</f>
        <v/>
      </c>
      <c r="AC123" s="4" t="str">
        <f>IF(OR(AB123="1E",AB123="2E",AB123="3E",AB123="4E",AB123="5E",AB123="6E"),"6Ec",IFERROR(VLOOKUP(AB123,$A$5:$E$60,5,FALSE),""))</f>
        <v/>
      </c>
    </row>
    <row r="124" spans="20:29" x14ac:dyDescent="0.2">
      <c r="T124" t="s">
        <v>39</v>
      </c>
      <c r="U124" s="73" t="s">
        <v>326</v>
      </c>
      <c r="V124" t="str">
        <f t="shared" si="14"/>
        <v>Grille_soignants050602</v>
      </c>
      <c r="W124" s="71" t="s">
        <v>327</v>
      </c>
      <c r="X124" s="72" t="s">
        <v>155</v>
      </c>
      <c r="Y124" s="72"/>
      <c r="Z124" s="72"/>
      <c r="AA124" s="74" t="str">
        <f t="shared" si="15"/>
        <v>Cet emploi est repéré nationalement sur 1 unique niveau (7E)</v>
      </c>
      <c r="AB124" s="4" t="str">
        <f>IF(Simulateur!$D$12=Feuil2!U124,Simulateur!$B$7,"")</f>
        <v/>
      </c>
      <c r="AC124" s="4" t="str">
        <f>IF(OR(AB124="1E",AB124="2E",AB124="3E",AB124="4E",AB124="5E",AB124="6E"),"7E",IFERROR(VLOOKUP(AB124,$A$5:$E$60,5,FALSE),""))</f>
        <v/>
      </c>
    </row>
    <row r="125" spans="20:29" x14ac:dyDescent="0.2">
      <c r="T125" t="s">
        <v>39</v>
      </c>
      <c r="U125" s="73" t="s">
        <v>328</v>
      </c>
      <c r="V125" t="str">
        <f t="shared" si="14"/>
        <v>Grille_soignants060601</v>
      </c>
      <c r="W125" s="71" t="s">
        <v>329</v>
      </c>
      <c r="X125" s="72" t="s">
        <v>155</v>
      </c>
      <c r="Y125" s="72"/>
      <c r="Z125" s="72"/>
      <c r="AA125" s="74" t="str">
        <f t="shared" si="15"/>
        <v>Cet emploi est repéré nationalement sur 1 unique niveau (7E)</v>
      </c>
      <c r="AB125" s="4" t="str">
        <f>IF(Simulateur!$D$12=Feuil2!U125,Simulateur!$B$7,"")</f>
        <v/>
      </c>
      <c r="AC125" s="4" t="str">
        <f>IF(OR(AB125="1E",AB125="2E",AB125="3E",AB125="4E",AB125="5E",AB125="6E"),"7E",IFERROR(VLOOKUP(AB125,$A$5:$E$60,5,FALSE),""))</f>
        <v/>
      </c>
    </row>
    <row r="126" spans="20:29" x14ac:dyDescent="0.2">
      <c r="T126" t="s">
        <v>39</v>
      </c>
      <c r="U126" s="73" t="s">
        <v>330</v>
      </c>
      <c r="V126" t="str">
        <f t="shared" si="14"/>
        <v>Grille_soignants060602</v>
      </c>
      <c r="W126" s="71" t="s">
        <v>331</v>
      </c>
      <c r="X126" s="72" t="s">
        <v>155</v>
      </c>
      <c r="Y126" s="72"/>
      <c r="Z126" s="72"/>
      <c r="AA126" s="74" t="str">
        <f t="shared" si="15"/>
        <v>Cet emploi est repéré nationalement sur 1 unique niveau (7E)</v>
      </c>
      <c r="AB126" s="4" t="str">
        <f>IF(Simulateur!$D$12=Feuil2!U126,Simulateur!$B$7,"")</f>
        <v/>
      </c>
      <c r="AC126" s="4" t="str">
        <f>IF(OR(AB126="1E",AB126="2E",AB126="3E",AB126="4E",AB126="5E",AB126="6E"),"7E",IFERROR(VLOOKUP(AB126,$A$5:$E$60,5,FALSE),""))</f>
        <v/>
      </c>
    </row>
    <row r="127" spans="20:29" x14ac:dyDescent="0.2">
      <c r="T127" t="s">
        <v>39</v>
      </c>
      <c r="U127" s="73" t="s">
        <v>332</v>
      </c>
      <c r="V127" t="str">
        <f t="shared" si="14"/>
        <v>Grille_soignants170108</v>
      </c>
      <c r="W127" s="71" t="s">
        <v>333</v>
      </c>
      <c r="X127" s="72" t="s">
        <v>155</v>
      </c>
      <c r="Y127" s="72"/>
      <c r="Z127" s="72"/>
      <c r="AA127" s="74" t="str">
        <f t="shared" si="15"/>
        <v>Cet emploi est repéré nationalement sur 1 unique niveau (7E)</v>
      </c>
      <c r="AB127" s="4" t="str">
        <f>IF(Simulateur!$D$12=Feuil2!U127,Simulateur!$B$7,"")</f>
        <v/>
      </c>
      <c r="AC127" s="4" t="str">
        <f>IF(OR(AB127="1E",AB127="2E",AB127="3E",AB127="4E",AB127="5E",AB127="6E"),"7E",IFERROR(VLOOKUP(AB127,$A$5:$E$60,5,FALSE),""))</f>
        <v/>
      </c>
    </row>
    <row r="128" spans="20:29" x14ac:dyDescent="0.2">
      <c r="T128" t="s">
        <v>39</v>
      </c>
      <c r="U128" s="73" t="s">
        <v>334</v>
      </c>
      <c r="V128" t="str">
        <f t="shared" si="14"/>
        <v>Grille_soignants170109</v>
      </c>
      <c r="W128" s="71" t="s">
        <v>335</v>
      </c>
      <c r="X128" s="72" t="s">
        <v>155</v>
      </c>
      <c r="Y128" s="72"/>
      <c r="Z128" s="72"/>
      <c r="AA128" s="74" t="str">
        <f t="shared" si="15"/>
        <v>Cet emploi est repéré nationalement sur 1 unique niveau (7E)</v>
      </c>
      <c r="AB128" s="4" t="str">
        <f>IF(Simulateur!$D$12=Feuil2!U128,Simulateur!$B$7,"")</f>
        <v/>
      </c>
      <c r="AC128" s="4" t="str">
        <f>IF(OR(AB128="1E",AB128="2E",AB128="3E",AB128="4E",AB128="5E",AB128="6E"),"7E",IFERROR(VLOOKUP(AB128,$A$5:$E$60,5,FALSE),""))</f>
        <v/>
      </c>
    </row>
    <row r="129" spans="20:29" x14ac:dyDescent="0.2">
      <c r="T129" t="s">
        <v>39</v>
      </c>
      <c r="U129" s="73" t="s">
        <v>336</v>
      </c>
      <c r="V129" t="str">
        <f t="shared" si="14"/>
        <v>Grille_soignants170110</v>
      </c>
      <c r="W129" s="71" t="s">
        <v>337</v>
      </c>
      <c r="X129" s="72" t="s">
        <v>158</v>
      </c>
      <c r="Y129" s="72"/>
      <c r="Z129" s="72"/>
      <c r="AA129" s="74" t="str">
        <f t="shared" si="15"/>
        <v>Cet emploi est repéré nationalement sur 1 unique niveau (8E)</v>
      </c>
      <c r="AB129" s="4" t="str">
        <f>IF(Simulateur!$D$12=Feuil2!U129,Simulateur!$B$7,"")</f>
        <v/>
      </c>
      <c r="AC129" s="4" t="str">
        <f>IF(OR(AB129="1E",AB129="2E",AB129="3E",AB129="4E",AB129="5E",AB129="6E",AB129="7E"),"8E",IFERROR(VLOOKUP(AB129,$A$5:$E$60,5,FALSE),""))</f>
        <v/>
      </c>
    </row>
    <row r="130" spans="20:29" x14ac:dyDescent="0.2">
      <c r="T130" t="s">
        <v>39</v>
      </c>
      <c r="U130" s="73" t="s">
        <v>338</v>
      </c>
      <c r="V130" t="str">
        <f t="shared" si="14"/>
        <v>Grille_soignants060401</v>
      </c>
      <c r="W130" s="71" t="s">
        <v>339</v>
      </c>
      <c r="X130" s="72" t="s">
        <v>166</v>
      </c>
      <c r="Y130" s="72"/>
      <c r="Z130" s="72"/>
      <c r="AA130" s="74" t="str">
        <f t="shared" si="15"/>
        <v>Cet emploi est repéré nationalement sur 1 unique niveau (10E)</v>
      </c>
      <c r="AB130" s="4" t="str">
        <f>IF(Simulateur!$D$12=Feuil2!U130,Simulateur!$B$7,"")</f>
        <v/>
      </c>
      <c r="AC130" s="4" t="str">
        <f>IF(OR(AB130="1E",AB130="2E",AB130="3E",AB130="4E",AB130="5E",AB130="6E",AB130="7E",AB130="8E",AB130="9E"),"10E",IFERROR(VLOOKUP(AB130,$A$5:$E$60,5,FALSE),""))</f>
        <v/>
      </c>
    </row>
    <row r="131" spans="20:29" x14ac:dyDescent="0.2">
      <c r="T131" t="s">
        <v>39</v>
      </c>
      <c r="U131" s="73" t="s">
        <v>340</v>
      </c>
      <c r="V131" t="str">
        <f t="shared" si="14"/>
        <v>Grille_soignants061101</v>
      </c>
      <c r="W131" s="71" t="s">
        <v>341</v>
      </c>
      <c r="X131" s="72" t="s">
        <v>166</v>
      </c>
      <c r="Y131" s="72"/>
      <c r="Z131" s="72"/>
      <c r="AA131" s="74" t="str">
        <f t="shared" si="15"/>
        <v>Cet emploi est repéré nationalement sur 1 unique niveau (10E)</v>
      </c>
      <c r="AB131" s="4" t="str">
        <f>IF(Simulateur!$D$12=Feuil2!U131,Simulateur!$B$7,"")</f>
        <v/>
      </c>
      <c r="AC131" s="4" t="str">
        <f>IF(OR(AB131="1E",AB131="2E",AB131="3E",AB131="4E",AB131="5E",AB131="6E",AB131="7E",AB131="8E",AB131="9E"),"10E",IFERROR(VLOOKUP(AB131,$A$5:$E$60,5,FALSE),""))</f>
        <v/>
      </c>
    </row>
    <row r="132" spans="20:29" x14ac:dyDescent="0.2">
      <c r="T132" t="s">
        <v>39</v>
      </c>
      <c r="U132" s="73" t="s">
        <v>342</v>
      </c>
      <c r="V132" t="str">
        <f t="shared" si="14"/>
        <v>Grille_soignants061001</v>
      </c>
      <c r="W132" s="71" t="s">
        <v>343</v>
      </c>
      <c r="X132" s="72" t="s">
        <v>170</v>
      </c>
      <c r="Y132" s="72"/>
      <c r="Z132" s="72"/>
      <c r="AA132" s="74" t="str">
        <f t="shared" si="15"/>
        <v>Cet emploi est repéré nationalement sur 1 unique niveau (11E)</v>
      </c>
      <c r="AB132" s="4" t="str">
        <f>IF(Simulateur!$D$12=Feuil2!U132,Simulateur!$B$7,"")</f>
        <v/>
      </c>
      <c r="AC132" s="4" t="str">
        <f>IF(OR(AB132="1E",AB132="2E",AB132="3E",AB132="4E",AB132="5E",AB132="6E",AB132="7E",AB132="8E",AB132="9E",AB132="10E"),"11E",IFERROR(VLOOKUP(AB132,$A$5:$E$60,5,FALSE),""))</f>
        <v/>
      </c>
    </row>
    <row r="133" spans="20:29" x14ac:dyDescent="0.2">
      <c r="T133" t="s">
        <v>39</v>
      </c>
      <c r="U133" s="73" t="s">
        <v>344</v>
      </c>
      <c r="V133" t="str">
        <f t="shared" si="14"/>
        <v>Grille_soignants170309</v>
      </c>
      <c r="W133" s="71" t="s">
        <v>345</v>
      </c>
      <c r="X133" s="72" t="s">
        <v>173</v>
      </c>
      <c r="Y133" s="72"/>
      <c r="Z133" s="72"/>
      <c r="AA133" s="74" t="str">
        <f t="shared" ref="AA133" si="18">"Cet emploi est repéré nationalement sur 1 unique niveau ("&amp;X133&amp;")"</f>
        <v>Cet emploi est repéré nationalement sur 1 unique niveau (12E)</v>
      </c>
      <c r="AB133" s="4" t="str">
        <f>IF(Simulateur!$D$12=Feuil2!U133,Simulateur!$B$7,"")</f>
        <v/>
      </c>
      <c r="AC133" s="4" t="str">
        <f>IF(OR(AB133="1E",AB133="2E",AB133="3E",AB133="4E",AB133="5E",AB133="6E",AB133="7E",AB133="8E",AB133="9E",AB133="10E",AB133="11E"),"12E",IFERROR(VLOOKUP(AB133,$A$5:$E$60,5,FALSE),""))</f>
        <v/>
      </c>
    </row>
    <row r="134" spans="20:29" x14ac:dyDescent="0.2">
      <c r="X134"/>
      <c r="Y134"/>
      <c r="Z134"/>
      <c r="AB134"/>
      <c r="AC134"/>
    </row>
    <row r="135" spans="20:29" x14ac:dyDescent="0.2">
      <c r="X135"/>
      <c r="Y135"/>
      <c r="Z135"/>
      <c r="AB135"/>
      <c r="AC135"/>
    </row>
    <row r="136" spans="20:29" x14ac:dyDescent="0.2">
      <c r="X136"/>
      <c r="Y136"/>
      <c r="Z136"/>
      <c r="AB136"/>
      <c r="AC136"/>
    </row>
    <row r="137" spans="20:29" x14ac:dyDescent="0.2">
      <c r="X137"/>
      <c r="Y137"/>
      <c r="Z137"/>
      <c r="AB137"/>
      <c r="AC137"/>
    </row>
    <row r="138" spans="20:29" x14ac:dyDescent="0.2">
      <c r="X138"/>
      <c r="Y138"/>
      <c r="Z138"/>
      <c r="AB138"/>
      <c r="AC138"/>
    </row>
    <row r="139" spans="20:29" x14ac:dyDescent="0.2">
      <c r="X139"/>
      <c r="Y139"/>
      <c r="Z139"/>
      <c r="AB139"/>
      <c r="AC139"/>
    </row>
    <row r="140" spans="20:29" x14ac:dyDescent="0.2">
      <c r="X140"/>
      <c r="Y140"/>
      <c r="Z140"/>
      <c r="AB140"/>
      <c r="AC140"/>
    </row>
    <row r="141" spans="20:29" x14ac:dyDescent="0.2">
      <c r="X141"/>
      <c r="Y141"/>
      <c r="Z141"/>
      <c r="AB141"/>
      <c r="AC141"/>
    </row>
    <row r="142" spans="20:29" x14ac:dyDescent="0.2">
      <c r="X142"/>
      <c r="Y142"/>
      <c r="Z142"/>
      <c r="AB142"/>
      <c r="AC142"/>
    </row>
    <row r="143" spans="20:29" x14ac:dyDescent="0.2">
      <c r="X143"/>
      <c r="Y143"/>
      <c r="Z143"/>
      <c r="AB143"/>
      <c r="AC143"/>
    </row>
    <row r="144" spans="20:29" x14ac:dyDescent="0.2">
      <c r="X144"/>
      <c r="Y144"/>
      <c r="Z144"/>
      <c r="AB144"/>
      <c r="AC144"/>
    </row>
    <row r="145" spans="24:29" x14ac:dyDescent="0.2">
      <c r="X145"/>
      <c r="Y145"/>
      <c r="Z145"/>
      <c r="AB145"/>
      <c r="AC145"/>
    </row>
    <row r="146" spans="24:29" x14ac:dyDescent="0.2">
      <c r="X146"/>
      <c r="Y146"/>
      <c r="Z146"/>
      <c r="AB146"/>
      <c r="AC146"/>
    </row>
    <row r="147" spans="24:29" x14ac:dyDescent="0.2">
      <c r="X147"/>
      <c r="Y147"/>
      <c r="Z147"/>
      <c r="AB147"/>
      <c r="AC147"/>
    </row>
    <row r="148" spans="24:29" x14ac:dyDescent="0.2">
      <c r="X148"/>
      <c r="Y148"/>
      <c r="Z148"/>
      <c r="AB148"/>
      <c r="AC148"/>
    </row>
    <row r="149" spans="24:29" x14ac:dyDescent="0.2">
      <c r="X149"/>
      <c r="Y149"/>
      <c r="Z149"/>
      <c r="AB149"/>
      <c r="AC149"/>
    </row>
    <row r="150" spans="24:29" x14ac:dyDescent="0.2">
      <c r="X150"/>
      <c r="Y150"/>
      <c r="Z150"/>
      <c r="AB150"/>
      <c r="AC150"/>
    </row>
    <row r="151" spans="24:29" x14ac:dyDescent="0.2">
      <c r="X151"/>
      <c r="Y151"/>
      <c r="Z151"/>
      <c r="AB151"/>
      <c r="AC151"/>
    </row>
    <row r="152" spans="24:29" x14ac:dyDescent="0.2">
      <c r="X152"/>
      <c r="Y152"/>
      <c r="Z152"/>
      <c r="AB152"/>
      <c r="AC152"/>
    </row>
    <row r="153" spans="24:29" x14ac:dyDescent="0.2">
      <c r="X153"/>
      <c r="Y153"/>
      <c r="Z153"/>
      <c r="AB153"/>
      <c r="AC153"/>
    </row>
    <row r="154" spans="24:29" x14ac:dyDescent="0.2">
      <c r="X154"/>
      <c r="Y154"/>
      <c r="Z154"/>
      <c r="AB154"/>
      <c r="AC154"/>
    </row>
    <row r="155" spans="24:29" x14ac:dyDescent="0.2">
      <c r="X155"/>
      <c r="Y155"/>
      <c r="Z155"/>
      <c r="AB155"/>
      <c r="AC155"/>
    </row>
    <row r="156" spans="24:29" x14ac:dyDescent="0.2">
      <c r="X156"/>
      <c r="Y156"/>
      <c r="Z156"/>
      <c r="AB156"/>
      <c r="AC156"/>
    </row>
    <row r="157" spans="24:29" x14ac:dyDescent="0.2">
      <c r="X157"/>
      <c r="Y157"/>
      <c r="Z157"/>
      <c r="AB157"/>
      <c r="AC157"/>
    </row>
    <row r="158" spans="24:29" x14ac:dyDescent="0.2">
      <c r="X158"/>
      <c r="Y158"/>
      <c r="Z158"/>
      <c r="AB158"/>
      <c r="AC158"/>
    </row>
    <row r="159" spans="24:29" x14ac:dyDescent="0.2">
      <c r="X159"/>
      <c r="Y159"/>
      <c r="Z159"/>
      <c r="AB159"/>
      <c r="AC159"/>
    </row>
    <row r="160" spans="24:29" x14ac:dyDescent="0.2">
      <c r="X160"/>
      <c r="Y160"/>
      <c r="Z160"/>
      <c r="AB160"/>
      <c r="AC160"/>
    </row>
    <row r="161" spans="24:29" x14ac:dyDescent="0.2">
      <c r="X161"/>
      <c r="Y161"/>
      <c r="Z161"/>
      <c r="AB161"/>
      <c r="AC161"/>
    </row>
    <row r="162" spans="24:29" x14ac:dyDescent="0.2">
      <c r="X162"/>
      <c r="Y162"/>
      <c r="Z162"/>
      <c r="AB162"/>
      <c r="AC162"/>
    </row>
    <row r="163" spans="24:29" x14ac:dyDescent="0.2">
      <c r="X163"/>
      <c r="Y163"/>
      <c r="Z163"/>
      <c r="AB163"/>
      <c r="AC163"/>
    </row>
    <row r="164" spans="24:29" x14ac:dyDescent="0.2">
      <c r="X164"/>
      <c r="Y164"/>
      <c r="Z164"/>
      <c r="AB164"/>
      <c r="AC164"/>
    </row>
    <row r="165" spans="24:29" x14ac:dyDescent="0.2">
      <c r="X165"/>
      <c r="Y165"/>
      <c r="Z165"/>
      <c r="AB165"/>
      <c r="AC165"/>
    </row>
    <row r="166" spans="24:29" x14ac:dyDescent="0.2">
      <c r="X166"/>
      <c r="Y166"/>
      <c r="Z166"/>
      <c r="AB166"/>
      <c r="AC166"/>
    </row>
    <row r="167" spans="24:29" x14ac:dyDescent="0.2">
      <c r="X167"/>
      <c r="Y167"/>
      <c r="Z167"/>
      <c r="AB167"/>
      <c r="AC167"/>
    </row>
    <row r="168" spans="24:29" x14ac:dyDescent="0.2">
      <c r="X168"/>
      <c r="Y168"/>
      <c r="Z168"/>
      <c r="AB168"/>
      <c r="AC168"/>
    </row>
    <row r="169" spans="24:29" x14ac:dyDescent="0.2">
      <c r="X169"/>
      <c r="Y169"/>
      <c r="Z169"/>
      <c r="AB169"/>
      <c r="AC169"/>
    </row>
    <row r="170" spans="24:29" x14ac:dyDescent="0.2">
      <c r="X170"/>
      <c r="Y170"/>
      <c r="Z170"/>
      <c r="AB170"/>
      <c r="AC170"/>
    </row>
    <row r="171" spans="24:29" x14ac:dyDescent="0.2">
      <c r="X171"/>
      <c r="Y171"/>
      <c r="Z171"/>
      <c r="AB171"/>
      <c r="AC171"/>
    </row>
    <row r="172" spans="24:29" x14ac:dyDescent="0.2">
      <c r="X172"/>
      <c r="Y172"/>
      <c r="Z172"/>
      <c r="AB172"/>
      <c r="AC172"/>
    </row>
    <row r="173" spans="24:29" x14ac:dyDescent="0.2">
      <c r="X173"/>
      <c r="Y173"/>
      <c r="Z173"/>
      <c r="AB173"/>
      <c r="AC173"/>
    </row>
    <row r="174" spans="24:29" x14ac:dyDescent="0.2">
      <c r="X174"/>
      <c r="Y174"/>
      <c r="Z174"/>
      <c r="AB174"/>
      <c r="AC174"/>
    </row>
    <row r="175" spans="24:29" x14ac:dyDescent="0.2">
      <c r="X175"/>
      <c r="Y175"/>
      <c r="Z175"/>
      <c r="AB175"/>
      <c r="AC175"/>
    </row>
    <row r="176" spans="24:29" x14ac:dyDescent="0.2">
      <c r="X176"/>
      <c r="Y176"/>
      <c r="Z176"/>
      <c r="AB176"/>
      <c r="AC176"/>
    </row>
    <row r="177" spans="24:29" x14ac:dyDescent="0.2">
      <c r="X177"/>
      <c r="Y177"/>
      <c r="Z177"/>
      <c r="AB177"/>
      <c r="AC177"/>
    </row>
    <row r="178" spans="24:29" x14ac:dyDescent="0.2">
      <c r="X178"/>
      <c r="Y178"/>
      <c r="Z178"/>
      <c r="AB178"/>
      <c r="AC178"/>
    </row>
    <row r="179" spans="24:29" x14ac:dyDescent="0.2">
      <c r="X179"/>
      <c r="Y179"/>
      <c r="Z179"/>
      <c r="AB179"/>
      <c r="AC179"/>
    </row>
    <row r="180" spans="24:29" x14ac:dyDescent="0.2">
      <c r="X180"/>
      <c r="Y180"/>
      <c r="Z180"/>
      <c r="AB180"/>
      <c r="AC180"/>
    </row>
    <row r="181" spans="24:29" x14ac:dyDescent="0.2">
      <c r="X181"/>
      <c r="Y181"/>
      <c r="Z181"/>
      <c r="AB181"/>
      <c r="AC181"/>
    </row>
    <row r="182" spans="24:29" x14ac:dyDescent="0.2">
      <c r="X182"/>
      <c r="Y182"/>
      <c r="Z182"/>
      <c r="AB182"/>
      <c r="AC182"/>
    </row>
    <row r="183" spans="24:29" x14ac:dyDescent="0.2">
      <c r="X183"/>
      <c r="Y183"/>
      <c r="Z183"/>
      <c r="AB183"/>
      <c r="AC183"/>
    </row>
    <row r="184" spans="24:29" x14ac:dyDescent="0.2">
      <c r="X184"/>
      <c r="Y184"/>
      <c r="Z184"/>
      <c r="AB184"/>
      <c r="AC184"/>
    </row>
    <row r="185" spans="24:29" x14ac:dyDescent="0.2">
      <c r="X185"/>
      <c r="Y185"/>
      <c r="Z185"/>
      <c r="AB185"/>
      <c r="AC185"/>
    </row>
    <row r="186" spans="24:29" x14ac:dyDescent="0.2">
      <c r="X186"/>
      <c r="Y186"/>
      <c r="Z186"/>
      <c r="AB186"/>
      <c r="AC186"/>
    </row>
    <row r="187" spans="24:29" x14ac:dyDescent="0.2">
      <c r="X187"/>
      <c r="Y187"/>
      <c r="Z187"/>
      <c r="AB187"/>
      <c r="AC187"/>
    </row>
    <row r="188" spans="24:29" x14ac:dyDescent="0.2">
      <c r="X188"/>
      <c r="Y188"/>
      <c r="Z188"/>
      <c r="AB188"/>
      <c r="AC188"/>
    </row>
    <row r="189" spans="24:29" x14ac:dyDescent="0.2">
      <c r="X189"/>
      <c r="Y189"/>
      <c r="Z189"/>
      <c r="AB189"/>
      <c r="AC189"/>
    </row>
    <row r="190" spans="24:29" x14ac:dyDescent="0.2">
      <c r="X190"/>
      <c r="Y190"/>
      <c r="Z190"/>
      <c r="AB190"/>
      <c r="AC190"/>
    </row>
    <row r="191" spans="24:29" x14ac:dyDescent="0.2">
      <c r="X191"/>
      <c r="Y191"/>
      <c r="Z191"/>
      <c r="AB191"/>
      <c r="AC191"/>
    </row>
    <row r="192" spans="24:29" x14ac:dyDescent="0.2">
      <c r="X192"/>
      <c r="Y192"/>
      <c r="Z192"/>
      <c r="AB192"/>
      <c r="AC192"/>
    </row>
    <row r="193" spans="24:29" x14ac:dyDescent="0.2">
      <c r="X193"/>
      <c r="Y193"/>
      <c r="Z193"/>
      <c r="AB193"/>
      <c r="AC193"/>
    </row>
    <row r="194" spans="24:29" x14ac:dyDescent="0.2">
      <c r="X194"/>
      <c r="Y194"/>
      <c r="Z194"/>
      <c r="AB194"/>
      <c r="AC194"/>
    </row>
    <row r="195" spans="24:29" x14ac:dyDescent="0.2">
      <c r="X195"/>
      <c r="Y195"/>
      <c r="Z195"/>
      <c r="AB195"/>
      <c r="AC195"/>
    </row>
    <row r="196" spans="24:29" x14ac:dyDescent="0.2">
      <c r="X196"/>
      <c r="Y196"/>
      <c r="Z196"/>
      <c r="AB196"/>
      <c r="AC196"/>
    </row>
    <row r="197" spans="24:29" x14ac:dyDescent="0.2">
      <c r="X197"/>
      <c r="Y197"/>
      <c r="Z197"/>
      <c r="AB197"/>
      <c r="AC197"/>
    </row>
    <row r="198" spans="24:29" x14ac:dyDescent="0.2">
      <c r="X198"/>
      <c r="Y198"/>
      <c r="Z198"/>
      <c r="AB198"/>
      <c r="AC198"/>
    </row>
    <row r="199" spans="24:29" x14ac:dyDescent="0.2">
      <c r="X199"/>
      <c r="Y199"/>
      <c r="Z199"/>
      <c r="AB199"/>
      <c r="AC199"/>
    </row>
    <row r="200" spans="24:29" x14ac:dyDescent="0.2">
      <c r="X200"/>
      <c r="Y200"/>
      <c r="Z200"/>
      <c r="AB200"/>
      <c r="AC200"/>
    </row>
    <row r="201" spans="24:29" x14ac:dyDescent="0.2">
      <c r="X201"/>
      <c r="Y201"/>
      <c r="Z201"/>
      <c r="AB201"/>
      <c r="AC201"/>
    </row>
    <row r="202" spans="24:29" x14ac:dyDescent="0.2">
      <c r="X202"/>
      <c r="Y202"/>
      <c r="Z202"/>
      <c r="AB202"/>
      <c r="AC202"/>
    </row>
    <row r="203" spans="24:29" x14ac:dyDescent="0.2">
      <c r="X203"/>
      <c r="Y203"/>
      <c r="Z203"/>
      <c r="AB203"/>
      <c r="AC203"/>
    </row>
    <row r="204" spans="24:29" x14ac:dyDescent="0.2">
      <c r="X204"/>
      <c r="Y204"/>
      <c r="Z204"/>
      <c r="AB204"/>
      <c r="AC204"/>
    </row>
    <row r="205" spans="24:29" x14ac:dyDescent="0.2">
      <c r="X205"/>
      <c r="Y205"/>
      <c r="Z205"/>
      <c r="AB205"/>
      <c r="AC205"/>
    </row>
    <row r="206" spans="24:29" x14ac:dyDescent="0.2">
      <c r="X206"/>
      <c r="Y206"/>
      <c r="Z206"/>
      <c r="AB206"/>
      <c r="AC206"/>
    </row>
    <row r="207" spans="24:29" x14ac:dyDescent="0.2">
      <c r="X207"/>
      <c r="Y207"/>
      <c r="Z207"/>
      <c r="AB207"/>
      <c r="AC207"/>
    </row>
    <row r="208" spans="24:29" x14ac:dyDescent="0.2">
      <c r="X208"/>
      <c r="Y208"/>
      <c r="Z208"/>
      <c r="AB208"/>
      <c r="AC208"/>
    </row>
    <row r="209" spans="24:29" x14ac:dyDescent="0.2">
      <c r="X209"/>
      <c r="Y209"/>
      <c r="Z209"/>
      <c r="AB209"/>
      <c r="AC209"/>
    </row>
    <row r="210" spans="24:29" x14ac:dyDescent="0.2">
      <c r="X210"/>
      <c r="Y210"/>
      <c r="Z210"/>
      <c r="AB210"/>
      <c r="AC210"/>
    </row>
    <row r="211" spans="24:29" x14ac:dyDescent="0.2">
      <c r="X211"/>
      <c r="Y211"/>
      <c r="Z211"/>
      <c r="AB211"/>
      <c r="AC211"/>
    </row>
    <row r="212" spans="24:29" x14ac:dyDescent="0.2">
      <c r="X212"/>
      <c r="Y212"/>
      <c r="Z212"/>
      <c r="AB212"/>
      <c r="AC212"/>
    </row>
    <row r="213" spans="24:29" x14ac:dyDescent="0.2">
      <c r="X213"/>
      <c r="Y213"/>
      <c r="Z213"/>
      <c r="AB213"/>
      <c r="AC213"/>
    </row>
    <row r="214" spans="24:29" x14ac:dyDescent="0.2">
      <c r="X214"/>
      <c r="Y214"/>
      <c r="Z214"/>
      <c r="AB214"/>
      <c r="AC214"/>
    </row>
    <row r="215" spans="24:29" x14ac:dyDescent="0.2">
      <c r="X215"/>
      <c r="Y215"/>
      <c r="Z215"/>
      <c r="AB215"/>
      <c r="AC215"/>
    </row>
    <row r="216" spans="24:29" x14ac:dyDescent="0.2">
      <c r="X216"/>
      <c r="Y216"/>
      <c r="Z216"/>
      <c r="AB216"/>
      <c r="AC216"/>
    </row>
    <row r="217" spans="24:29" x14ac:dyDescent="0.2">
      <c r="X217"/>
      <c r="Y217"/>
      <c r="Z217"/>
      <c r="AB217"/>
      <c r="AC217"/>
    </row>
    <row r="218" spans="24:29" x14ac:dyDescent="0.2">
      <c r="X218"/>
      <c r="Y218"/>
      <c r="Z218"/>
      <c r="AB218"/>
      <c r="AC218"/>
    </row>
    <row r="219" spans="24:29" x14ac:dyDescent="0.2">
      <c r="X219"/>
      <c r="Y219"/>
      <c r="Z219"/>
      <c r="AB219"/>
      <c r="AC219"/>
    </row>
    <row r="220" spans="24:29" x14ac:dyDescent="0.2">
      <c r="X220"/>
      <c r="Y220"/>
      <c r="Z220"/>
      <c r="AB220"/>
      <c r="AC220"/>
    </row>
    <row r="221" spans="24:29" x14ac:dyDescent="0.2">
      <c r="X221"/>
      <c r="Y221"/>
      <c r="Z221"/>
      <c r="AB221"/>
      <c r="AC221"/>
    </row>
    <row r="222" spans="24:29" x14ac:dyDescent="0.2">
      <c r="X222"/>
      <c r="Y222"/>
      <c r="Z222"/>
      <c r="AB222"/>
      <c r="AC222"/>
    </row>
    <row r="223" spans="24:29" x14ac:dyDescent="0.2">
      <c r="X223"/>
      <c r="Y223"/>
      <c r="Z223"/>
      <c r="AB223"/>
      <c r="AC223"/>
    </row>
    <row r="224" spans="24:29" x14ac:dyDescent="0.2">
      <c r="X224"/>
      <c r="Y224"/>
      <c r="Z224"/>
      <c r="AB224"/>
      <c r="AC224"/>
    </row>
    <row r="225" spans="24:29" x14ac:dyDescent="0.2">
      <c r="X225"/>
      <c r="Y225"/>
      <c r="Z225"/>
      <c r="AB225"/>
      <c r="AC225"/>
    </row>
    <row r="226" spans="24:29" x14ac:dyDescent="0.2">
      <c r="X226"/>
      <c r="Y226"/>
      <c r="Z226"/>
      <c r="AB226"/>
      <c r="AC226"/>
    </row>
    <row r="227" spans="24:29" x14ac:dyDescent="0.2">
      <c r="X227"/>
      <c r="Y227"/>
      <c r="Z227"/>
      <c r="AB227"/>
      <c r="AC227"/>
    </row>
    <row r="228" spans="24:29" x14ac:dyDescent="0.2">
      <c r="X228"/>
      <c r="Y228"/>
      <c r="Z228"/>
      <c r="AB228"/>
      <c r="AC228"/>
    </row>
    <row r="229" spans="24:29" x14ac:dyDescent="0.2">
      <c r="X229"/>
      <c r="Y229"/>
      <c r="Z229"/>
      <c r="AB229"/>
      <c r="AC229"/>
    </row>
    <row r="230" spans="24:29" x14ac:dyDescent="0.2">
      <c r="X230"/>
      <c r="Y230"/>
      <c r="Z230"/>
      <c r="AB230"/>
      <c r="AC230"/>
    </row>
    <row r="231" spans="24:29" x14ac:dyDescent="0.2">
      <c r="X231"/>
      <c r="Y231"/>
      <c r="Z231"/>
      <c r="AB231"/>
      <c r="AC231"/>
    </row>
    <row r="232" spans="24:29" x14ac:dyDescent="0.2">
      <c r="X232"/>
      <c r="Y232"/>
      <c r="Z232"/>
      <c r="AB232"/>
      <c r="AC232"/>
    </row>
    <row r="233" spans="24:29" x14ac:dyDescent="0.2">
      <c r="X233"/>
      <c r="Y233"/>
      <c r="Z233"/>
      <c r="AB233"/>
      <c r="AC233"/>
    </row>
    <row r="234" spans="24:29" x14ac:dyDescent="0.2">
      <c r="X234"/>
      <c r="Y234"/>
      <c r="Z234"/>
      <c r="AB234"/>
      <c r="AC234"/>
    </row>
    <row r="235" spans="24:29" x14ac:dyDescent="0.2">
      <c r="X235"/>
      <c r="Y235"/>
      <c r="Z235"/>
      <c r="AB235"/>
      <c r="AC235"/>
    </row>
    <row r="236" spans="24:29" x14ac:dyDescent="0.2">
      <c r="X236"/>
      <c r="Y236"/>
      <c r="Z236"/>
      <c r="AB236"/>
      <c r="AC236"/>
    </row>
    <row r="237" spans="24:29" x14ac:dyDescent="0.2">
      <c r="X237"/>
      <c r="Y237"/>
      <c r="Z237"/>
      <c r="AB237"/>
      <c r="AC237"/>
    </row>
    <row r="238" spans="24:29" x14ac:dyDescent="0.2">
      <c r="X238"/>
      <c r="Y238"/>
      <c r="Z238"/>
      <c r="AB238"/>
      <c r="AC238"/>
    </row>
    <row r="239" spans="24:29" x14ac:dyDescent="0.2">
      <c r="X239"/>
      <c r="Y239"/>
      <c r="Z239"/>
      <c r="AB239"/>
      <c r="AC239"/>
    </row>
    <row r="240" spans="24:29" x14ac:dyDescent="0.2">
      <c r="X240"/>
      <c r="Y240"/>
      <c r="Z240"/>
      <c r="AB240"/>
      <c r="AC240"/>
    </row>
    <row r="241" spans="24:29" x14ac:dyDescent="0.2">
      <c r="X241"/>
      <c r="Y241"/>
      <c r="Z241"/>
      <c r="AB241"/>
      <c r="AC241"/>
    </row>
    <row r="242" spans="24:29" x14ac:dyDescent="0.2">
      <c r="X242"/>
      <c r="Y242"/>
      <c r="Z242"/>
      <c r="AB242"/>
      <c r="AC242"/>
    </row>
    <row r="243" spans="24:29" x14ac:dyDescent="0.2">
      <c r="X243"/>
      <c r="Y243"/>
      <c r="Z243"/>
      <c r="AB243"/>
      <c r="AC243"/>
    </row>
    <row r="244" spans="24:29" x14ac:dyDescent="0.2">
      <c r="X244"/>
      <c r="Y244"/>
      <c r="Z244"/>
      <c r="AB244"/>
      <c r="AC244"/>
    </row>
    <row r="245" spans="24:29" x14ac:dyDescent="0.2">
      <c r="X245"/>
      <c r="Y245"/>
      <c r="Z245"/>
      <c r="AB245"/>
      <c r="AC245"/>
    </row>
    <row r="246" spans="24:29" x14ac:dyDescent="0.2">
      <c r="X246"/>
      <c r="Y246"/>
      <c r="Z246"/>
      <c r="AB246"/>
      <c r="AC246"/>
    </row>
    <row r="247" spans="24:29" x14ac:dyDescent="0.2">
      <c r="X247"/>
      <c r="Y247"/>
      <c r="Z247"/>
      <c r="AB247"/>
      <c r="AC247"/>
    </row>
    <row r="248" spans="24:29" x14ac:dyDescent="0.2">
      <c r="X248"/>
      <c r="Y248"/>
      <c r="Z248"/>
      <c r="AB248"/>
      <c r="AC248"/>
    </row>
    <row r="249" spans="24:29" x14ac:dyDescent="0.2">
      <c r="X249"/>
      <c r="Y249"/>
      <c r="Z249"/>
      <c r="AB249"/>
      <c r="AC249"/>
    </row>
    <row r="250" spans="24:29" x14ac:dyDescent="0.2">
      <c r="X250"/>
      <c r="Y250"/>
      <c r="Z250"/>
      <c r="AB250"/>
      <c r="AC250"/>
    </row>
    <row r="251" spans="24:29" x14ac:dyDescent="0.2">
      <c r="X251"/>
      <c r="Y251"/>
      <c r="Z251"/>
      <c r="AB251"/>
      <c r="AC251"/>
    </row>
    <row r="252" spans="24:29" x14ac:dyDescent="0.2">
      <c r="X252"/>
      <c r="Y252"/>
      <c r="Z252"/>
      <c r="AB252"/>
      <c r="AC252"/>
    </row>
    <row r="253" spans="24:29" x14ac:dyDescent="0.2">
      <c r="X253"/>
      <c r="Y253"/>
      <c r="Z253"/>
      <c r="AB253"/>
      <c r="AC253"/>
    </row>
    <row r="254" spans="24:29" x14ac:dyDescent="0.2">
      <c r="X254"/>
      <c r="Y254"/>
      <c r="Z254"/>
      <c r="AB254"/>
      <c r="AC254"/>
    </row>
    <row r="255" spans="24:29" x14ac:dyDescent="0.2">
      <c r="X255"/>
      <c r="Y255"/>
      <c r="Z255"/>
      <c r="AB255"/>
      <c r="AC255"/>
    </row>
    <row r="256" spans="24:29" x14ac:dyDescent="0.2">
      <c r="X256"/>
      <c r="Y256"/>
      <c r="Z256"/>
      <c r="AB256"/>
      <c r="AC256"/>
    </row>
    <row r="257" spans="24:29" x14ac:dyDescent="0.2">
      <c r="X257"/>
      <c r="Y257"/>
      <c r="Z257"/>
      <c r="AB257"/>
      <c r="AC257"/>
    </row>
    <row r="258" spans="24:29" x14ac:dyDescent="0.2">
      <c r="X258"/>
      <c r="Y258"/>
      <c r="Z258"/>
      <c r="AB258"/>
      <c r="AC258"/>
    </row>
    <row r="259" spans="24:29" x14ac:dyDescent="0.2">
      <c r="X259"/>
      <c r="Y259"/>
      <c r="Z259"/>
      <c r="AB259"/>
      <c r="AC259"/>
    </row>
    <row r="260" spans="24:29" x14ac:dyDescent="0.2">
      <c r="X260"/>
      <c r="Y260"/>
      <c r="Z260"/>
      <c r="AB260"/>
      <c r="AC260"/>
    </row>
    <row r="261" spans="24:29" x14ac:dyDescent="0.2">
      <c r="X261"/>
      <c r="Y261"/>
      <c r="Z261"/>
      <c r="AB261"/>
      <c r="AC261"/>
    </row>
    <row r="262" spans="24:29" x14ac:dyDescent="0.2">
      <c r="X262"/>
      <c r="Y262"/>
      <c r="Z262"/>
      <c r="AB262"/>
      <c r="AC262"/>
    </row>
    <row r="263" spans="24:29" x14ac:dyDescent="0.2">
      <c r="X263"/>
      <c r="Y263"/>
      <c r="Z263"/>
      <c r="AB263"/>
      <c r="AC263"/>
    </row>
    <row r="264" spans="24:29" x14ac:dyDescent="0.2">
      <c r="X264"/>
      <c r="Y264"/>
      <c r="Z264"/>
      <c r="AB264"/>
      <c r="AC264"/>
    </row>
    <row r="265" spans="24:29" x14ac:dyDescent="0.2">
      <c r="X265"/>
      <c r="Y265"/>
      <c r="Z265"/>
      <c r="AB265"/>
      <c r="AC265"/>
    </row>
    <row r="266" spans="24:29" x14ac:dyDescent="0.2">
      <c r="X266"/>
      <c r="Y266"/>
      <c r="Z266"/>
      <c r="AB266"/>
      <c r="AC266"/>
    </row>
    <row r="267" spans="24:29" x14ac:dyDescent="0.2">
      <c r="X267"/>
      <c r="Y267"/>
      <c r="Z267"/>
      <c r="AB267"/>
      <c r="AC267"/>
    </row>
    <row r="268" spans="24:29" x14ac:dyDescent="0.2">
      <c r="X268"/>
      <c r="Y268"/>
      <c r="Z268"/>
      <c r="AB268"/>
      <c r="AC268"/>
    </row>
    <row r="269" spans="24:29" x14ac:dyDescent="0.2">
      <c r="X269"/>
      <c r="Y269"/>
      <c r="Z269"/>
      <c r="AB269"/>
      <c r="AC269"/>
    </row>
    <row r="270" spans="24:29" x14ac:dyDescent="0.2">
      <c r="X270"/>
      <c r="Y270"/>
      <c r="Z270"/>
      <c r="AB270"/>
      <c r="AC270"/>
    </row>
    <row r="271" spans="24:29" x14ac:dyDescent="0.2">
      <c r="X271"/>
      <c r="Y271"/>
      <c r="Z271"/>
      <c r="AB271"/>
      <c r="AC271"/>
    </row>
    <row r="272" spans="24:29" x14ac:dyDescent="0.2">
      <c r="X272"/>
      <c r="Y272"/>
      <c r="Z272"/>
      <c r="AB272"/>
      <c r="AC272"/>
    </row>
    <row r="273" spans="24:29" x14ac:dyDescent="0.2">
      <c r="X273"/>
      <c r="Y273"/>
      <c r="Z273"/>
      <c r="AB273"/>
      <c r="AC273"/>
    </row>
    <row r="274" spans="24:29" x14ac:dyDescent="0.2">
      <c r="X274"/>
      <c r="Y274"/>
      <c r="Z274"/>
      <c r="AB274"/>
      <c r="AC274"/>
    </row>
    <row r="275" spans="24:29" x14ac:dyDescent="0.2">
      <c r="X275"/>
      <c r="Y275"/>
      <c r="Z275"/>
      <c r="AB275"/>
      <c r="AC275"/>
    </row>
    <row r="276" spans="24:29" x14ac:dyDescent="0.2">
      <c r="X276"/>
      <c r="Y276"/>
      <c r="Z276"/>
      <c r="AB276"/>
      <c r="AC276"/>
    </row>
    <row r="277" spans="24:29" x14ac:dyDescent="0.2">
      <c r="X277"/>
      <c r="Y277"/>
      <c r="Z277"/>
      <c r="AB277"/>
      <c r="AC277"/>
    </row>
    <row r="278" spans="24:29" x14ac:dyDescent="0.2">
      <c r="X278"/>
      <c r="Y278"/>
      <c r="Z278"/>
      <c r="AB278"/>
      <c r="AC278"/>
    </row>
    <row r="279" spans="24:29" x14ac:dyDescent="0.2">
      <c r="X279"/>
      <c r="Y279"/>
      <c r="Z279"/>
      <c r="AB279"/>
      <c r="AC279"/>
    </row>
    <row r="280" spans="24:29" x14ac:dyDescent="0.2">
      <c r="X280"/>
      <c r="Y280"/>
      <c r="Z280"/>
      <c r="AB280"/>
      <c r="AC280"/>
    </row>
    <row r="281" spans="24:29" x14ac:dyDescent="0.2">
      <c r="X281"/>
      <c r="Y281"/>
      <c r="Z281"/>
      <c r="AB281"/>
      <c r="AC281"/>
    </row>
    <row r="282" spans="24:29" x14ac:dyDescent="0.2">
      <c r="X282"/>
      <c r="Y282"/>
      <c r="Z282"/>
      <c r="AB282"/>
      <c r="AC282"/>
    </row>
    <row r="283" spans="24:29" x14ac:dyDescent="0.2">
      <c r="X283"/>
      <c r="Y283"/>
      <c r="Z283"/>
      <c r="AB283"/>
      <c r="AC283"/>
    </row>
    <row r="284" spans="24:29" x14ac:dyDescent="0.2">
      <c r="X284"/>
      <c r="Y284"/>
      <c r="Z284"/>
      <c r="AB284"/>
      <c r="AC284"/>
    </row>
    <row r="285" spans="24:29" x14ac:dyDescent="0.2">
      <c r="X285"/>
      <c r="Y285"/>
      <c r="Z285"/>
      <c r="AB285"/>
      <c r="AC285"/>
    </row>
    <row r="286" spans="24:29" x14ac:dyDescent="0.2">
      <c r="X286"/>
      <c r="Y286"/>
      <c r="Z286"/>
      <c r="AB286"/>
      <c r="AC286"/>
    </row>
    <row r="287" spans="24:29" x14ac:dyDescent="0.2">
      <c r="X287"/>
      <c r="Y287"/>
      <c r="Z287"/>
      <c r="AB287"/>
      <c r="AC287"/>
    </row>
    <row r="288" spans="24:29" x14ac:dyDescent="0.2">
      <c r="X288"/>
      <c r="Y288"/>
      <c r="Z288"/>
      <c r="AB288"/>
      <c r="AC288"/>
    </row>
    <row r="289" spans="24:29" x14ac:dyDescent="0.2">
      <c r="X289"/>
      <c r="Y289"/>
      <c r="Z289"/>
      <c r="AB289"/>
      <c r="AC289"/>
    </row>
    <row r="290" spans="24:29" x14ac:dyDescent="0.2">
      <c r="X290"/>
      <c r="Y290"/>
      <c r="Z290"/>
      <c r="AB290"/>
      <c r="AC290"/>
    </row>
    <row r="291" spans="24:29" x14ac:dyDescent="0.2">
      <c r="X291"/>
      <c r="Y291"/>
      <c r="Z291"/>
      <c r="AB291"/>
      <c r="AC291"/>
    </row>
    <row r="292" spans="24:29" x14ac:dyDescent="0.2">
      <c r="X292"/>
      <c r="Y292"/>
      <c r="Z292"/>
      <c r="AB292"/>
      <c r="AC292"/>
    </row>
    <row r="293" spans="24:29" x14ac:dyDescent="0.2">
      <c r="X293"/>
      <c r="Y293"/>
      <c r="Z293"/>
      <c r="AB293"/>
      <c r="AC293"/>
    </row>
    <row r="294" spans="24:29" x14ac:dyDescent="0.2">
      <c r="X294"/>
      <c r="Y294"/>
      <c r="Z294"/>
      <c r="AB294"/>
      <c r="AC294"/>
    </row>
    <row r="295" spans="24:29" x14ac:dyDescent="0.2">
      <c r="X295"/>
      <c r="Y295"/>
      <c r="Z295"/>
      <c r="AB295"/>
      <c r="AC295"/>
    </row>
    <row r="296" spans="24:29" x14ac:dyDescent="0.2">
      <c r="X296"/>
      <c r="Y296"/>
      <c r="Z296"/>
      <c r="AB296"/>
      <c r="AC296"/>
    </row>
    <row r="297" spans="24:29" x14ac:dyDescent="0.2">
      <c r="X297"/>
      <c r="Y297"/>
      <c r="Z297"/>
      <c r="AB297"/>
      <c r="AC297"/>
    </row>
    <row r="298" spans="24:29" x14ac:dyDescent="0.2">
      <c r="X298"/>
      <c r="Y298"/>
      <c r="Z298"/>
      <c r="AB298"/>
      <c r="AC298"/>
    </row>
    <row r="299" spans="24:29" x14ac:dyDescent="0.2">
      <c r="X299"/>
      <c r="Y299"/>
      <c r="Z299"/>
      <c r="AB299"/>
      <c r="AC299"/>
    </row>
    <row r="300" spans="24:29" x14ac:dyDescent="0.2">
      <c r="X300"/>
      <c r="Y300"/>
      <c r="Z300"/>
      <c r="AB300"/>
      <c r="AC300"/>
    </row>
    <row r="301" spans="24:29" x14ac:dyDescent="0.2">
      <c r="X301"/>
      <c r="Y301"/>
      <c r="Z301"/>
      <c r="AB301"/>
      <c r="AC301"/>
    </row>
    <row r="302" spans="24:29" x14ac:dyDescent="0.2">
      <c r="X302"/>
      <c r="Y302"/>
      <c r="Z302"/>
      <c r="AB302"/>
      <c r="AC302"/>
    </row>
    <row r="303" spans="24:29" x14ac:dyDescent="0.2">
      <c r="X303"/>
      <c r="Y303"/>
      <c r="Z303"/>
      <c r="AB303"/>
      <c r="AC303"/>
    </row>
    <row r="304" spans="24:29" x14ac:dyDescent="0.2">
      <c r="X304"/>
      <c r="Y304"/>
      <c r="Z304"/>
      <c r="AB304"/>
      <c r="AC304"/>
    </row>
    <row r="305" spans="24:29" x14ac:dyDescent="0.2">
      <c r="X305"/>
      <c r="Y305"/>
      <c r="Z305"/>
      <c r="AB305"/>
      <c r="AC305"/>
    </row>
    <row r="306" spans="24:29" x14ac:dyDescent="0.2">
      <c r="X306"/>
      <c r="Y306"/>
      <c r="Z306"/>
      <c r="AB306"/>
      <c r="AC306"/>
    </row>
    <row r="307" spans="24:29" x14ac:dyDescent="0.2">
      <c r="X307"/>
      <c r="Y307"/>
      <c r="Z307"/>
      <c r="AB307"/>
      <c r="AC307"/>
    </row>
    <row r="308" spans="24:29" x14ac:dyDescent="0.2">
      <c r="X308"/>
      <c r="Y308"/>
      <c r="Z308"/>
      <c r="AB308"/>
      <c r="AC308"/>
    </row>
    <row r="309" spans="24:29" x14ac:dyDescent="0.2">
      <c r="X309"/>
      <c r="Y309"/>
      <c r="Z309"/>
      <c r="AB309"/>
      <c r="AC309"/>
    </row>
    <row r="310" spans="24:29" x14ac:dyDescent="0.2">
      <c r="X310"/>
      <c r="Y310"/>
      <c r="Z310"/>
      <c r="AB310"/>
      <c r="AC310"/>
    </row>
    <row r="311" spans="24:29" x14ac:dyDescent="0.2">
      <c r="X311"/>
      <c r="Y311"/>
      <c r="Z311"/>
      <c r="AB311"/>
      <c r="AC311"/>
    </row>
    <row r="312" spans="24:29" x14ac:dyDescent="0.2">
      <c r="X312"/>
      <c r="Y312"/>
      <c r="Z312"/>
      <c r="AB312"/>
      <c r="AC312"/>
    </row>
    <row r="313" spans="24:29" x14ac:dyDescent="0.2">
      <c r="X313"/>
      <c r="Y313"/>
      <c r="Z313"/>
      <c r="AB313"/>
      <c r="AC313"/>
    </row>
    <row r="314" spans="24:29" x14ac:dyDescent="0.2">
      <c r="X314"/>
      <c r="Y314"/>
      <c r="Z314"/>
      <c r="AB314"/>
      <c r="AC314"/>
    </row>
    <row r="315" spans="24:29" x14ac:dyDescent="0.2">
      <c r="X315"/>
      <c r="Y315"/>
      <c r="Z315"/>
      <c r="AB315"/>
      <c r="AC315"/>
    </row>
    <row r="316" spans="24:29" x14ac:dyDescent="0.2">
      <c r="X316"/>
      <c r="Y316"/>
      <c r="Z316"/>
      <c r="AB316"/>
      <c r="AC316"/>
    </row>
    <row r="317" spans="24:29" x14ac:dyDescent="0.2">
      <c r="X317"/>
      <c r="Y317"/>
      <c r="Z317"/>
      <c r="AB317"/>
      <c r="AC317"/>
    </row>
    <row r="318" spans="24:29" x14ac:dyDescent="0.2">
      <c r="X318"/>
      <c r="Y318"/>
      <c r="Z318"/>
      <c r="AB318"/>
      <c r="AC318"/>
    </row>
    <row r="319" spans="24:29" x14ac:dyDescent="0.2">
      <c r="X319"/>
      <c r="Y319"/>
      <c r="Z319"/>
      <c r="AB319"/>
      <c r="AC319"/>
    </row>
    <row r="320" spans="24:29" x14ac:dyDescent="0.2">
      <c r="X320"/>
      <c r="Y320"/>
      <c r="Z320"/>
      <c r="AB320"/>
      <c r="AC320"/>
    </row>
    <row r="321" spans="24:29" x14ac:dyDescent="0.2">
      <c r="X321"/>
      <c r="Y321"/>
      <c r="Z321"/>
      <c r="AB321"/>
      <c r="AC321"/>
    </row>
    <row r="322" spans="24:29" x14ac:dyDescent="0.2">
      <c r="X322"/>
      <c r="Y322"/>
      <c r="Z322"/>
      <c r="AB322"/>
      <c r="AC322"/>
    </row>
    <row r="323" spans="24:29" x14ac:dyDescent="0.2">
      <c r="X323"/>
      <c r="Y323"/>
      <c r="Z323"/>
      <c r="AB323"/>
      <c r="AC323"/>
    </row>
    <row r="324" spans="24:29" x14ac:dyDescent="0.2">
      <c r="X324"/>
      <c r="Y324"/>
      <c r="Z324"/>
      <c r="AB324"/>
      <c r="AC324"/>
    </row>
    <row r="325" spans="24:29" x14ac:dyDescent="0.2">
      <c r="X325"/>
      <c r="Y325"/>
      <c r="Z325"/>
      <c r="AB325"/>
      <c r="AC325"/>
    </row>
    <row r="326" spans="24:29" x14ac:dyDescent="0.2">
      <c r="X326"/>
      <c r="Y326"/>
      <c r="Z326"/>
      <c r="AB326"/>
      <c r="AC326"/>
    </row>
    <row r="327" spans="24:29" x14ac:dyDescent="0.2">
      <c r="X327"/>
      <c r="Y327"/>
      <c r="Z327"/>
      <c r="AB327"/>
      <c r="AC327"/>
    </row>
    <row r="328" spans="24:29" x14ac:dyDescent="0.2">
      <c r="X328"/>
      <c r="Y328"/>
      <c r="Z328"/>
      <c r="AB328"/>
      <c r="AC328"/>
    </row>
    <row r="329" spans="24:29" x14ac:dyDescent="0.2">
      <c r="X329"/>
      <c r="Y329"/>
      <c r="Z329"/>
      <c r="AB329"/>
      <c r="AC329"/>
    </row>
    <row r="330" spans="24:29" x14ac:dyDescent="0.2">
      <c r="X330"/>
      <c r="Y330"/>
      <c r="Z330"/>
      <c r="AB330"/>
      <c r="AC330"/>
    </row>
    <row r="331" spans="24:29" x14ac:dyDescent="0.2">
      <c r="X331"/>
      <c r="Y331"/>
      <c r="Z331"/>
      <c r="AB331"/>
      <c r="AC331"/>
    </row>
    <row r="332" spans="24:29" x14ac:dyDescent="0.2">
      <c r="X332"/>
      <c r="Y332"/>
      <c r="Z332"/>
      <c r="AB332"/>
      <c r="AC332"/>
    </row>
    <row r="333" spans="24:29" x14ac:dyDescent="0.2">
      <c r="X333"/>
      <c r="Y333"/>
      <c r="Z333"/>
      <c r="AB333"/>
      <c r="AC333"/>
    </row>
    <row r="334" spans="24:29" x14ac:dyDescent="0.2">
      <c r="X334"/>
      <c r="Y334"/>
      <c r="Z334"/>
      <c r="AB334"/>
      <c r="AC334"/>
    </row>
    <row r="335" spans="24:29" x14ac:dyDescent="0.2">
      <c r="X335"/>
      <c r="Y335"/>
      <c r="Z335"/>
      <c r="AB335"/>
      <c r="AC335"/>
    </row>
    <row r="336" spans="24:29" x14ac:dyDescent="0.2">
      <c r="X336"/>
      <c r="Y336"/>
      <c r="Z336"/>
      <c r="AB336"/>
      <c r="AC336"/>
    </row>
    <row r="337" spans="24:29" x14ac:dyDescent="0.2">
      <c r="X337"/>
      <c r="Y337"/>
      <c r="Z337"/>
      <c r="AB337"/>
      <c r="AC337"/>
    </row>
    <row r="338" spans="24:29" x14ac:dyDescent="0.2">
      <c r="X338"/>
      <c r="Y338"/>
      <c r="Z338"/>
      <c r="AB338"/>
      <c r="AC338"/>
    </row>
    <row r="339" spans="24:29" x14ac:dyDescent="0.2">
      <c r="X339"/>
      <c r="Y339"/>
      <c r="Z339"/>
      <c r="AB339"/>
      <c r="AC339"/>
    </row>
    <row r="340" spans="24:29" x14ac:dyDescent="0.2">
      <c r="X340"/>
      <c r="Y340"/>
      <c r="Z340"/>
      <c r="AB340"/>
      <c r="AC340"/>
    </row>
    <row r="341" spans="24:29" x14ac:dyDescent="0.2">
      <c r="X341"/>
      <c r="Y341"/>
      <c r="Z341"/>
      <c r="AB341"/>
      <c r="AC341"/>
    </row>
    <row r="342" spans="24:29" x14ac:dyDescent="0.2">
      <c r="X342"/>
      <c r="Y342"/>
      <c r="Z342"/>
      <c r="AB342"/>
      <c r="AC342"/>
    </row>
    <row r="343" spans="24:29" x14ac:dyDescent="0.2">
      <c r="X343"/>
      <c r="Y343"/>
      <c r="Z343"/>
      <c r="AB343"/>
      <c r="AC343"/>
    </row>
    <row r="344" spans="24:29" x14ac:dyDescent="0.2">
      <c r="X344"/>
      <c r="Y344"/>
      <c r="Z344"/>
      <c r="AB344"/>
      <c r="AC344"/>
    </row>
    <row r="345" spans="24:29" x14ac:dyDescent="0.2">
      <c r="X345"/>
      <c r="Y345"/>
      <c r="Z345"/>
      <c r="AB345"/>
      <c r="AC345"/>
    </row>
    <row r="346" spans="24:29" x14ac:dyDescent="0.2">
      <c r="X346"/>
      <c r="Y346"/>
      <c r="Z346"/>
      <c r="AB346"/>
      <c r="AC346"/>
    </row>
    <row r="347" spans="24:29" x14ac:dyDescent="0.2">
      <c r="X347"/>
      <c r="Y347"/>
      <c r="Z347"/>
      <c r="AB347"/>
      <c r="AC347"/>
    </row>
    <row r="348" spans="24:29" x14ac:dyDescent="0.2">
      <c r="X348"/>
      <c r="Y348"/>
      <c r="Z348"/>
      <c r="AB348"/>
      <c r="AC348"/>
    </row>
    <row r="349" spans="24:29" x14ac:dyDescent="0.2">
      <c r="X349"/>
      <c r="Y349"/>
      <c r="Z349"/>
      <c r="AB349"/>
      <c r="AC349"/>
    </row>
    <row r="350" spans="24:29" x14ac:dyDescent="0.2">
      <c r="X350"/>
      <c r="Y350"/>
      <c r="Z350"/>
      <c r="AB350"/>
      <c r="AC350"/>
    </row>
    <row r="351" spans="24:29" x14ac:dyDescent="0.2">
      <c r="X351"/>
      <c r="Y351"/>
      <c r="Z351"/>
      <c r="AB351"/>
      <c r="AC351"/>
    </row>
    <row r="352" spans="24:29" x14ac:dyDescent="0.2">
      <c r="X352"/>
      <c r="Y352"/>
      <c r="Z352"/>
      <c r="AB352"/>
      <c r="AC352"/>
    </row>
    <row r="353" spans="24:29" x14ac:dyDescent="0.2">
      <c r="X353"/>
      <c r="Y353"/>
      <c r="Z353"/>
      <c r="AB353"/>
      <c r="AC353"/>
    </row>
    <row r="354" spans="24:29" x14ac:dyDescent="0.2">
      <c r="X354"/>
      <c r="Y354"/>
      <c r="Z354"/>
      <c r="AB354"/>
      <c r="AC354"/>
    </row>
    <row r="355" spans="24:29" x14ac:dyDescent="0.2">
      <c r="X355"/>
      <c r="Y355"/>
      <c r="Z355"/>
      <c r="AB355"/>
      <c r="AC355"/>
    </row>
    <row r="356" spans="24:29" x14ac:dyDescent="0.2">
      <c r="X356"/>
      <c r="Y356"/>
      <c r="Z356"/>
      <c r="AB356"/>
      <c r="AC356"/>
    </row>
    <row r="357" spans="24:29" x14ac:dyDescent="0.2">
      <c r="X357"/>
      <c r="Y357"/>
      <c r="Z357"/>
      <c r="AB357"/>
      <c r="AC357"/>
    </row>
    <row r="358" spans="24:29" x14ac:dyDescent="0.2">
      <c r="X358"/>
      <c r="Y358"/>
      <c r="Z358"/>
      <c r="AB358"/>
      <c r="AC358"/>
    </row>
    <row r="359" spans="24:29" x14ac:dyDescent="0.2">
      <c r="X359"/>
      <c r="Y359"/>
      <c r="Z359"/>
      <c r="AB359"/>
      <c r="AC359"/>
    </row>
    <row r="360" spans="24:29" x14ac:dyDescent="0.2">
      <c r="X360"/>
      <c r="Y360"/>
      <c r="Z360"/>
      <c r="AB360"/>
      <c r="AC360"/>
    </row>
    <row r="361" spans="24:29" x14ac:dyDescent="0.2">
      <c r="X361"/>
      <c r="Y361"/>
      <c r="Z361"/>
      <c r="AB361"/>
      <c r="AC361"/>
    </row>
    <row r="362" spans="24:29" x14ac:dyDescent="0.2">
      <c r="X362"/>
      <c r="Y362"/>
      <c r="Z362"/>
      <c r="AB362"/>
      <c r="AC362"/>
    </row>
    <row r="363" spans="24:29" x14ac:dyDescent="0.2">
      <c r="X363"/>
      <c r="Y363"/>
      <c r="Z363"/>
      <c r="AB363"/>
      <c r="AC363"/>
    </row>
    <row r="364" spans="24:29" x14ac:dyDescent="0.2">
      <c r="X364"/>
      <c r="Y364"/>
      <c r="Z364"/>
      <c r="AB364"/>
      <c r="AC364"/>
    </row>
    <row r="365" spans="24:29" x14ac:dyDescent="0.2">
      <c r="X365"/>
      <c r="Y365"/>
      <c r="Z365"/>
      <c r="AB365"/>
      <c r="AC365"/>
    </row>
    <row r="366" spans="24:29" x14ac:dyDescent="0.2">
      <c r="X366"/>
      <c r="Y366"/>
      <c r="Z366"/>
      <c r="AB366"/>
      <c r="AC366"/>
    </row>
    <row r="367" spans="24:29" x14ac:dyDescent="0.2">
      <c r="X367"/>
      <c r="Y367"/>
      <c r="Z367"/>
      <c r="AB367"/>
      <c r="AC367"/>
    </row>
    <row r="368" spans="24:29" x14ac:dyDescent="0.2">
      <c r="X368"/>
      <c r="Y368"/>
      <c r="Z368"/>
      <c r="AB368"/>
      <c r="AC368"/>
    </row>
    <row r="369" spans="24:29" x14ac:dyDescent="0.2">
      <c r="X369"/>
      <c r="Y369"/>
      <c r="Z369"/>
      <c r="AB369"/>
      <c r="AC369"/>
    </row>
    <row r="370" spans="24:29" x14ac:dyDescent="0.2">
      <c r="X370"/>
      <c r="Y370"/>
      <c r="Z370"/>
      <c r="AB370"/>
      <c r="AC370"/>
    </row>
    <row r="371" spans="24:29" x14ac:dyDescent="0.2">
      <c r="X371"/>
      <c r="Y371"/>
      <c r="Z371"/>
      <c r="AB371"/>
      <c r="AC371"/>
    </row>
    <row r="372" spans="24:29" x14ac:dyDescent="0.2">
      <c r="X372"/>
      <c r="Y372"/>
      <c r="Z372"/>
      <c r="AB372"/>
      <c r="AC372"/>
    </row>
    <row r="373" spans="24:29" x14ac:dyDescent="0.2">
      <c r="X373"/>
      <c r="Y373"/>
      <c r="Z373"/>
      <c r="AB373"/>
      <c r="AC373"/>
    </row>
    <row r="374" spans="24:29" x14ac:dyDescent="0.2">
      <c r="X374"/>
      <c r="Y374"/>
      <c r="Z374"/>
      <c r="AB374"/>
      <c r="AC374"/>
    </row>
    <row r="375" spans="24:29" x14ac:dyDescent="0.2">
      <c r="X375"/>
      <c r="Y375"/>
      <c r="Z375"/>
      <c r="AB375"/>
      <c r="AC375"/>
    </row>
    <row r="376" spans="24:29" x14ac:dyDescent="0.2">
      <c r="X376"/>
      <c r="Y376"/>
      <c r="Z376"/>
      <c r="AB376"/>
      <c r="AC376"/>
    </row>
    <row r="377" spans="24:29" x14ac:dyDescent="0.2">
      <c r="X377"/>
      <c r="Y377"/>
      <c r="Z377"/>
      <c r="AB377"/>
      <c r="AC377"/>
    </row>
    <row r="378" spans="24:29" x14ac:dyDescent="0.2">
      <c r="X378"/>
      <c r="Y378"/>
      <c r="Z378"/>
      <c r="AB378"/>
      <c r="AC378"/>
    </row>
    <row r="379" spans="24:29" x14ac:dyDescent="0.2">
      <c r="X379"/>
      <c r="Y379"/>
      <c r="Z379"/>
      <c r="AB379"/>
      <c r="AC379"/>
    </row>
    <row r="380" spans="24:29" x14ac:dyDescent="0.2">
      <c r="X380"/>
      <c r="Y380"/>
      <c r="Z380"/>
      <c r="AB380"/>
      <c r="AC380"/>
    </row>
    <row r="381" spans="24:29" x14ac:dyDescent="0.2">
      <c r="X381"/>
      <c r="Y381"/>
      <c r="Z381"/>
      <c r="AB381"/>
      <c r="AC381"/>
    </row>
    <row r="382" spans="24:29" x14ac:dyDescent="0.2">
      <c r="X382"/>
      <c r="Y382"/>
      <c r="Z382"/>
      <c r="AB382"/>
      <c r="AC382"/>
    </row>
    <row r="383" spans="24:29" x14ac:dyDescent="0.2">
      <c r="X383"/>
      <c r="Y383"/>
      <c r="Z383"/>
      <c r="AB383"/>
      <c r="AC383"/>
    </row>
    <row r="384" spans="24:29" x14ac:dyDescent="0.2">
      <c r="X384"/>
      <c r="Y384"/>
      <c r="Z384"/>
      <c r="AB384"/>
      <c r="AC384"/>
    </row>
    <row r="385" spans="24:29" x14ac:dyDescent="0.2">
      <c r="X385"/>
      <c r="Y385"/>
      <c r="Z385"/>
      <c r="AB385"/>
      <c r="AC385"/>
    </row>
    <row r="386" spans="24:29" x14ac:dyDescent="0.2">
      <c r="X386"/>
      <c r="Y386"/>
      <c r="Z386"/>
      <c r="AB386"/>
      <c r="AC386"/>
    </row>
    <row r="387" spans="24:29" x14ac:dyDescent="0.2">
      <c r="X387"/>
      <c r="Y387"/>
      <c r="Z387"/>
      <c r="AB387"/>
      <c r="AC387"/>
    </row>
    <row r="388" spans="24:29" x14ac:dyDescent="0.2">
      <c r="X388"/>
      <c r="Y388"/>
      <c r="Z388"/>
      <c r="AB388"/>
      <c r="AC388"/>
    </row>
    <row r="389" spans="24:29" x14ac:dyDescent="0.2">
      <c r="X389"/>
      <c r="Y389"/>
      <c r="Z389"/>
      <c r="AB389"/>
      <c r="AC389"/>
    </row>
    <row r="390" spans="24:29" x14ac:dyDescent="0.2">
      <c r="X390"/>
      <c r="Y390"/>
      <c r="Z390"/>
      <c r="AB390"/>
      <c r="AC390"/>
    </row>
    <row r="391" spans="24:29" x14ac:dyDescent="0.2">
      <c r="X391"/>
      <c r="Y391"/>
      <c r="Z391"/>
      <c r="AB391"/>
      <c r="AC391"/>
    </row>
    <row r="392" spans="24:29" x14ac:dyDescent="0.2">
      <c r="X392"/>
      <c r="Y392"/>
      <c r="Z392"/>
      <c r="AB392"/>
      <c r="AC392"/>
    </row>
    <row r="393" spans="24:29" x14ac:dyDescent="0.2">
      <c r="X393"/>
      <c r="Y393"/>
      <c r="Z393"/>
      <c r="AB393"/>
      <c r="AC393"/>
    </row>
    <row r="394" spans="24:29" x14ac:dyDescent="0.2">
      <c r="X394"/>
      <c r="Y394"/>
      <c r="Z394"/>
      <c r="AB394"/>
      <c r="AC394"/>
    </row>
    <row r="395" spans="24:29" x14ac:dyDescent="0.2">
      <c r="X395"/>
      <c r="Y395"/>
      <c r="Z395"/>
      <c r="AB395"/>
      <c r="AC395"/>
    </row>
    <row r="396" spans="24:29" x14ac:dyDescent="0.2">
      <c r="X396"/>
      <c r="Y396"/>
      <c r="Z396"/>
      <c r="AB396"/>
      <c r="AC396"/>
    </row>
    <row r="397" spans="24:29" x14ac:dyDescent="0.2">
      <c r="X397"/>
      <c r="Y397"/>
      <c r="Z397"/>
      <c r="AB397"/>
      <c r="AC397"/>
    </row>
    <row r="398" spans="24:29" x14ac:dyDescent="0.2">
      <c r="X398"/>
      <c r="Y398"/>
      <c r="Z398"/>
      <c r="AB398"/>
      <c r="AC398"/>
    </row>
    <row r="399" spans="24:29" x14ac:dyDescent="0.2">
      <c r="X399"/>
      <c r="Y399"/>
      <c r="Z399"/>
      <c r="AB399"/>
      <c r="AC399"/>
    </row>
    <row r="400" spans="24:29" x14ac:dyDescent="0.2">
      <c r="X400"/>
      <c r="Y400"/>
      <c r="Z400"/>
      <c r="AB400"/>
      <c r="AC400"/>
    </row>
    <row r="401" spans="24:29" x14ac:dyDescent="0.2">
      <c r="X401"/>
      <c r="Y401"/>
      <c r="Z401"/>
      <c r="AB401"/>
      <c r="AC401"/>
    </row>
    <row r="402" spans="24:29" x14ac:dyDescent="0.2">
      <c r="X402"/>
      <c r="Y402"/>
      <c r="Z402"/>
      <c r="AB402"/>
      <c r="AC402"/>
    </row>
    <row r="403" spans="24:29" x14ac:dyDescent="0.2">
      <c r="X403"/>
      <c r="Y403"/>
      <c r="Z403"/>
      <c r="AB403"/>
      <c r="AC403"/>
    </row>
    <row r="404" spans="24:29" x14ac:dyDescent="0.2">
      <c r="X404"/>
      <c r="Y404"/>
      <c r="Z404"/>
      <c r="AB404"/>
      <c r="AC404"/>
    </row>
    <row r="405" spans="24:29" x14ac:dyDescent="0.2">
      <c r="X405"/>
      <c r="Y405"/>
      <c r="Z405"/>
      <c r="AB405"/>
      <c r="AC405"/>
    </row>
    <row r="406" spans="24:29" x14ac:dyDescent="0.2">
      <c r="X406"/>
      <c r="Y406"/>
      <c r="Z406"/>
      <c r="AB406"/>
      <c r="AC406"/>
    </row>
    <row r="407" spans="24:29" x14ac:dyDescent="0.2">
      <c r="X407"/>
      <c r="Y407"/>
      <c r="Z407"/>
      <c r="AB407"/>
      <c r="AC407"/>
    </row>
    <row r="408" spans="24:29" x14ac:dyDescent="0.2">
      <c r="X408"/>
      <c r="Y408"/>
      <c r="Z408"/>
      <c r="AB408"/>
      <c r="AC408"/>
    </row>
    <row r="409" spans="24:29" x14ac:dyDescent="0.2">
      <c r="X409"/>
      <c r="Y409"/>
      <c r="Z409"/>
      <c r="AB409"/>
      <c r="AC409"/>
    </row>
    <row r="410" spans="24:29" x14ac:dyDescent="0.2">
      <c r="X410"/>
      <c r="Y410"/>
      <c r="Z410"/>
      <c r="AB410"/>
      <c r="AC410"/>
    </row>
    <row r="411" spans="24:29" x14ac:dyDescent="0.2">
      <c r="X411"/>
      <c r="Y411"/>
      <c r="Z411"/>
      <c r="AB411"/>
      <c r="AC411"/>
    </row>
    <row r="412" spans="24:29" x14ac:dyDescent="0.2">
      <c r="X412"/>
      <c r="Y412"/>
      <c r="Z412"/>
      <c r="AB412"/>
      <c r="AC412"/>
    </row>
    <row r="413" spans="24:29" x14ac:dyDescent="0.2">
      <c r="X413"/>
      <c r="Y413"/>
      <c r="Z413"/>
      <c r="AB413"/>
      <c r="AC413"/>
    </row>
    <row r="414" spans="24:29" x14ac:dyDescent="0.2">
      <c r="X414"/>
      <c r="Y414"/>
      <c r="Z414"/>
      <c r="AB414"/>
      <c r="AC414"/>
    </row>
    <row r="415" spans="24:29" x14ac:dyDescent="0.2">
      <c r="X415"/>
      <c r="Y415"/>
      <c r="Z415"/>
      <c r="AB415"/>
      <c r="AC415"/>
    </row>
    <row r="416" spans="24:29" x14ac:dyDescent="0.2">
      <c r="X416"/>
      <c r="Y416"/>
      <c r="Z416"/>
      <c r="AB416"/>
      <c r="AC416"/>
    </row>
    <row r="417" spans="24:29" x14ac:dyDescent="0.2">
      <c r="X417"/>
      <c r="Y417"/>
      <c r="Z417"/>
      <c r="AB417"/>
      <c r="AC417"/>
    </row>
    <row r="418" spans="24:29" x14ac:dyDescent="0.2">
      <c r="X418"/>
      <c r="Y418"/>
      <c r="Z418"/>
      <c r="AB418"/>
      <c r="AC418"/>
    </row>
    <row r="419" spans="24:29" x14ac:dyDescent="0.2">
      <c r="X419"/>
      <c r="Y419"/>
      <c r="Z419"/>
      <c r="AB419"/>
      <c r="AC419"/>
    </row>
    <row r="420" spans="24:29" x14ac:dyDescent="0.2">
      <c r="X420"/>
      <c r="Y420"/>
      <c r="Z420"/>
      <c r="AB420"/>
      <c r="AC420"/>
    </row>
    <row r="421" spans="24:29" x14ac:dyDescent="0.2">
      <c r="X421"/>
      <c r="Y421"/>
      <c r="Z421"/>
      <c r="AB421"/>
      <c r="AC421"/>
    </row>
    <row r="422" spans="24:29" x14ac:dyDescent="0.2">
      <c r="X422"/>
      <c r="Y422"/>
      <c r="Z422"/>
      <c r="AB422"/>
      <c r="AC422"/>
    </row>
    <row r="423" spans="24:29" x14ac:dyDescent="0.2">
      <c r="X423"/>
      <c r="Y423"/>
      <c r="Z423"/>
      <c r="AB423"/>
      <c r="AC423"/>
    </row>
    <row r="424" spans="24:29" x14ac:dyDescent="0.2">
      <c r="X424"/>
      <c r="Y424"/>
      <c r="Z424"/>
      <c r="AB424"/>
      <c r="AC424"/>
    </row>
    <row r="425" spans="24:29" x14ac:dyDescent="0.2">
      <c r="X425"/>
      <c r="Y425"/>
      <c r="Z425"/>
      <c r="AB425"/>
      <c r="AC425"/>
    </row>
    <row r="426" spans="24:29" x14ac:dyDescent="0.2">
      <c r="X426"/>
      <c r="Y426"/>
      <c r="Z426"/>
      <c r="AB426"/>
      <c r="AC426"/>
    </row>
    <row r="427" spans="24:29" x14ac:dyDescent="0.2">
      <c r="X427"/>
      <c r="Y427"/>
      <c r="Z427"/>
      <c r="AB427"/>
      <c r="AC427"/>
    </row>
    <row r="428" spans="24:29" x14ac:dyDescent="0.2">
      <c r="X428"/>
      <c r="Y428"/>
      <c r="Z428"/>
      <c r="AB428"/>
      <c r="AC428"/>
    </row>
    <row r="429" spans="24:29" x14ac:dyDescent="0.2">
      <c r="X429"/>
      <c r="Y429"/>
      <c r="Z429"/>
      <c r="AB429"/>
      <c r="AC429"/>
    </row>
    <row r="430" spans="24:29" x14ac:dyDescent="0.2">
      <c r="X430"/>
      <c r="Y430"/>
      <c r="Z430"/>
      <c r="AB430"/>
      <c r="AC430"/>
    </row>
    <row r="431" spans="24:29" x14ac:dyDescent="0.2">
      <c r="X431"/>
      <c r="Y431"/>
      <c r="Z431"/>
      <c r="AB431"/>
      <c r="AC431"/>
    </row>
    <row r="432" spans="24:29" x14ac:dyDescent="0.2">
      <c r="X432"/>
      <c r="Y432"/>
      <c r="Z432"/>
      <c r="AB432"/>
      <c r="AC432"/>
    </row>
    <row r="433" spans="24:29" x14ac:dyDescent="0.2">
      <c r="X433"/>
      <c r="Y433"/>
      <c r="Z433"/>
      <c r="AB433"/>
      <c r="AC433"/>
    </row>
    <row r="434" spans="24:29" x14ac:dyDescent="0.2">
      <c r="X434"/>
      <c r="Y434"/>
      <c r="Z434"/>
      <c r="AB434"/>
      <c r="AC434"/>
    </row>
    <row r="435" spans="24:29" x14ac:dyDescent="0.2">
      <c r="X435"/>
      <c r="Y435"/>
      <c r="Z435"/>
      <c r="AB435"/>
      <c r="AC435"/>
    </row>
    <row r="436" spans="24:29" x14ac:dyDescent="0.2">
      <c r="X436"/>
      <c r="Y436"/>
      <c r="Z436"/>
      <c r="AB436"/>
      <c r="AC436"/>
    </row>
    <row r="437" spans="24:29" x14ac:dyDescent="0.2">
      <c r="X437"/>
      <c r="Y437"/>
      <c r="Z437"/>
      <c r="AB437"/>
      <c r="AC437"/>
    </row>
    <row r="438" spans="24:29" x14ac:dyDescent="0.2">
      <c r="X438"/>
      <c r="Y438"/>
      <c r="Z438"/>
      <c r="AB438"/>
      <c r="AC438"/>
    </row>
    <row r="439" spans="24:29" x14ac:dyDescent="0.2">
      <c r="X439"/>
      <c r="Y439"/>
      <c r="Z439"/>
      <c r="AB439"/>
      <c r="AC439"/>
    </row>
    <row r="440" spans="24:29" x14ac:dyDescent="0.2">
      <c r="X440"/>
      <c r="Y440"/>
      <c r="Z440"/>
      <c r="AB440"/>
      <c r="AC440"/>
    </row>
    <row r="441" spans="24:29" x14ac:dyDescent="0.2">
      <c r="X441"/>
      <c r="Y441"/>
      <c r="Z441"/>
      <c r="AB441"/>
      <c r="AC441"/>
    </row>
    <row r="442" spans="24:29" x14ac:dyDescent="0.2">
      <c r="X442"/>
      <c r="Y442"/>
      <c r="Z442"/>
      <c r="AB442"/>
      <c r="AC442"/>
    </row>
    <row r="443" spans="24:29" x14ac:dyDescent="0.2">
      <c r="X443"/>
      <c r="Y443"/>
      <c r="Z443"/>
      <c r="AB443"/>
      <c r="AC443"/>
    </row>
    <row r="444" spans="24:29" x14ac:dyDescent="0.2">
      <c r="X444"/>
      <c r="Y444"/>
      <c r="Z444"/>
      <c r="AB444"/>
      <c r="AC444"/>
    </row>
    <row r="445" spans="24:29" x14ac:dyDescent="0.2">
      <c r="X445"/>
      <c r="Y445"/>
      <c r="Z445"/>
      <c r="AB445"/>
      <c r="AC445"/>
    </row>
    <row r="446" spans="24:29" x14ac:dyDescent="0.2">
      <c r="X446"/>
      <c r="Y446"/>
      <c r="Z446"/>
      <c r="AB446"/>
      <c r="AC446"/>
    </row>
    <row r="447" spans="24:29" x14ac:dyDescent="0.2">
      <c r="X447"/>
      <c r="Y447"/>
      <c r="Z447"/>
      <c r="AB447"/>
      <c r="AC447"/>
    </row>
    <row r="448" spans="24:29" x14ac:dyDescent="0.2">
      <c r="X448"/>
      <c r="Y448"/>
      <c r="Z448"/>
      <c r="AB448"/>
      <c r="AC448"/>
    </row>
    <row r="449" spans="24:29" x14ac:dyDescent="0.2">
      <c r="X449"/>
      <c r="Y449"/>
      <c r="Z449"/>
      <c r="AB449"/>
      <c r="AC449"/>
    </row>
    <row r="450" spans="24:29" x14ac:dyDescent="0.2">
      <c r="X450"/>
      <c r="Y450"/>
      <c r="Z450"/>
      <c r="AB450"/>
      <c r="AC450"/>
    </row>
    <row r="451" spans="24:29" x14ac:dyDescent="0.2">
      <c r="X451"/>
      <c r="Y451"/>
      <c r="Z451"/>
      <c r="AB451"/>
      <c r="AC451"/>
    </row>
    <row r="452" spans="24:29" x14ac:dyDescent="0.2">
      <c r="X452"/>
      <c r="Y452"/>
      <c r="Z452"/>
      <c r="AB452"/>
      <c r="AC452"/>
    </row>
    <row r="453" spans="24:29" x14ac:dyDescent="0.2">
      <c r="X453"/>
      <c r="Y453"/>
      <c r="Z453"/>
      <c r="AB453"/>
      <c r="AC453"/>
    </row>
    <row r="454" spans="24:29" x14ac:dyDescent="0.2">
      <c r="X454"/>
      <c r="Y454"/>
      <c r="Z454"/>
      <c r="AB454"/>
      <c r="AC454"/>
    </row>
    <row r="455" spans="24:29" x14ac:dyDescent="0.2">
      <c r="X455"/>
      <c r="Y455"/>
      <c r="Z455"/>
      <c r="AB455"/>
      <c r="AC455"/>
    </row>
    <row r="456" spans="24:29" x14ac:dyDescent="0.2">
      <c r="X456"/>
      <c r="Y456"/>
      <c r="Z456"/>
      <c r="AB456"/>
      <c r="AC456"/>
    </row>
    <row r="457" spans="24:29" x14ac:dyDescent="0.2">
      <c r="X457"/>
      <c r="Y457"/>
      <c r="Z457"/>
      <c r="AB457"/>
      <c r="AC457"/>
    </row>
    <row r="458" spans="24:29" x14ac:dyDescent="0.2">
      <c r="X458"/>
      <c r="Y458"/>
      <c r="Z458"/>
      <c r="AB458"/>
      <c r="AC458"/>
    </row>
    <row r="459" spans="24:29" x14ac:dyDescent="0.2">
      <c r="X459"/>
      <c r="Y459"/>
      <c r="Z459"/>
      <c r="AB459"/>
      <c r="AC459"/>
    </row>
    <row r="460" spans="24:29" x14ac:dyDescent="0.2">
      <c r="X460"/>
      <c r="Y460"/>
      <c r="Z460"/>
      <c r="AB460"/>
      <c r="AC460"/>
    </row>
    <row r="461" spans="24:29" x14ac:dyDescent="0.2">
      <c r="X461"/>
      <c r="Y461"/>
      <c r="Z461"/>
      <c r="AB461"/>
      <c r="AC461"/>
    </row>
    <row r="462" spans="24:29" x14ac:dyDescent="0.2">
      <c r="X462"/>
      <c r="Y462"/>
      <c r="Z462"/>
      <c r="AB462"/>
      <c r="AC462"/>
    </row>
    <row r="463" spans="24:29" x14ac:dyDescent="0.2">
      <c r="X463"/>
      <c r="Y463"/>
      <c r="Z463"/>
      <c r="AB463"/>
      <c r="AC463"/>
    </row>
    <row r="464" spans="24:29" x14ac:dyDescent="0.2">
      <c r="X464"/>
      <c r="Y464"/>
      <c r="Z464"/>
      <c r="AB464"/>
      <c r="AC464"/>
    </row>
    <row r="465" spans="24:29" x14ac:dyDescent="0.2">
      <c r="X465"/>
      <c r="Y465"/>
      <c r="Z465"/>
      <c r="AB465"/>
      <c r="AC465"/>
    </row>
    <row r="466" spans="24:29" x14ac:dyDescent="0.2">
      <c r="X466"/>
      <c r="Y466"/>
      <c r="Z466"/>
      <c r="AB466"/>
      <c r="AC466"/>
    </row>
    <row r="467" spans="24:29" x14ac:dyDescent="0.2">
      <c r="X467"/>
      <c r="Y467"/>
      <c r="Z467"/>
      <c r="AB467"/>
      <c r="AC467"/>
    </row>
    <row r="468" spans="24:29" x14ac:dyDescent="0.2">
      <c r="X468"/>
      <c r="Y468"/>
      <c r="Z468"/>
      <c r="AB468"/>
      <c r="AC468"/>
    </row>
    <row r="469" spans="24:29" x14ac:dyDescent="0.2">
      <c r="X469"/>
      <c r="Y469"/>
      <c r="Z469"/>
      <c r="AB469"/>
      <c r="AC469"/>
    </row>
    <row r="470" spans="24:29" x14ac:dyDescent="0.2">
      <c r="X470"/>
      <c r="Y470"/>
      <c r="Z470"/>
      <c r="AB470"/>
      <c r="AC470"/>
    </row>
    <row r="471" spans="24:29" x14ac:dyDescent="0.2">
      <c r="X471"/>
      <c r="Y471"/>
      <c r="Z471"/>
      <c r="AB471"/>
      <c r="AC471"/>
    </row>
    <row r="472" spans="24:29" x14ac:dyDescent="0.2">
      <c r="X472"/>
      <c r="Y472"/>
      <c r="Z472"/>
      <c r="AB472"/>
      <c r="AC472"/>
    </row>
    <row r="473" spans="24:29" x14ac:dyDescent="0.2">
      <c r="X473"/>
      <c r="Y473"/>
      <c r="Z473"/>
      <c r="AB473"/>
      <c r="AC473"/>
    </row>
    <row r="474" spans="24:29" x14ac:dyDescent="0.2">
      <c r="X474"/>
      <c r="Y474"/>
      <c r="Z474"/>
      <c r="AB474"/>
      <c r="AC474"/>
    </row>
    <row r="475" spans="24:29" x14ac:dyDescent="0.2">
      <c r="X475"/>
      <c r="Y475"/>
      <c r="Z475"/>
      <c r="AB475"/>
      <c r="AC475"/>
    </row>
    <row r="476" spans="24:29" x14ac:dyDescent="0.2">
      <c r="X476"/>
      <c r="Y476"/>
      <c r="Z476"/>
      <c r="AB476"/>
      <c r="AC476"/>
    </row>
    <row r="477" spans="24:29" x14ac:dyDescent="0.2">
      <c r="X477"/>
      <c r="Y477"/>
      <c r="Z477"/>
      <c r="AB477"/>
      <c r="AC477"/>
    </row>
    <row r="478" spans="24:29" x14ac:dyDescent="0.2">
      <c r="X478"/>
      <c r="Y478"/>
      <c r="Z478"/>
      <c r="AB478"/>
      <c r="AC478"/>
    </row>
    <row r="479" spans="24:29" x14ac:dyDescent="0.2">
      <c r="X479"/>
      <c r="Y479"/>
      <c r="Z479"/>
      <c r="AB479"/>
      <c r="AC479"/>
    </row>
    <row r="480" spans="24:29" x14ac:dyDescent="0.2">
      <c r="X480"/>
      <c r="Y480"/>
      <c r="Z480"/>
      <c r="AB480"/>
      <c r="AC480"/>
    </row>
    <row r="481" spans="24:29" x14ac:dyDescent="0.2">
      <c r="X481"/>
      <c r="Y481"/>
      <c r="Z481"/>
      <c r="AB481"/>
      <c r="AC481"/>
    </row>
    <row r="482" spans="24:29" x14ac:dyDescent="0.2">
      <c r="X482"/>
      <c r="Y482"/>
      <c r="Z482"/>
      <c r="AB482"/>
      <c r="AC482"/>
    </row>
    <row r="483" spans="24:29" x14ac:dyDescent="0.2">
      <c r="X483"/>
      <c r="Y483"/>
      <c r="Z483"/>
      <c r="AB483"/>
      <c r="AC483"/>
    </row>
    <row r="484" spans="24:29" x14ac:dyDescent="0.2">
      <c r="X484"/>
      <c r="Y484"/>
      <c r="Z484"/>
      <c r="AB484"/>
      <c r="AC484"/>
    </row>
    <row r="485" spans="24:29" x14ac:dyDescent="0.2">
      <c r="X485"/>
      <c r="Y485"/>
      <c r="Z485"/>
      <c r="AB485"/>
      <c r="AC485"/>
    </row>
    <row r="486" spans="24:29" x14ac:dyDescent="0.2">
      <c r="X486"/>
      <c r="Y486"/>
      <c r="Z486"/>
      <c r="AB486"/>
      <c r="AC486"/>
    </row>
    <row r="487" spans="24:29" x14ac:dyDescent="0.2">
      <c r="X487"/>
      <c r="Y487"/>
      <c r="Z487"/>
      <c r="AB487"/>
      <c r="AC487"/>
    </row>
    <row r="488" spans="24:29" x14ac:dyDescent="0.2">
      <c r="X488"/>
      <c r="Y488"/>
      <c r="Z488"/>
      <c r="AB488"/>
      <c r="AC488"/>
    </row>
    <row r="489" spans="24:29" x14ac:dyDescent="0.2">
      <c r="X489"/>
      <c r="Y489"/>
      <c r="Z489"/>
      <c r="AB489"/>
      <c r="AC489"/>
    </row>
    <row r="490" spans="24:29" x14ac:dyDescent="0.2">
      <c r="X490"/>
      <c r="Y490"/>
      <c r="Z490"/>
      <c r="AB490"/>
      <c r="AC490"/>
    </row>
    <row r="491" spans="24:29" x14ac:dyDescent="0.2">
      <c r="X491"/>
      <c r="Y491"/>
      <c r="Z491"/>
      <c r="AB491"/>
      <c r="AC491"/>
    </row>
    <row r="492" spans="24:29" x14ac:dyDescent="0.2">
      <c r="X492"/>
      <c r="Y492"/>
      <c r="Z492"/>
      <c r="AB492"/>
      <c r="AC492"/>
    </row>
    <row r="493" spans="24:29" x14ac:dyDescent="0.2">
      <c r="X493"/>
      <c r="Y493"/>
      <c r="Z493"/>
      <c r="AB493"/>
      <c r="AC493"/>
    </row>
    <row r="494" spans="24:29" x14ac:dyDescent="0.2">
      <c r="X494"/>
      <c r="Y494"/>
      <c r="Z494"/>
      <c r="AB494"/>
      <c r="AC494"/>
    </row>
    <row r="495" spans="24:29" x14ac:dyDescent="0.2">
      <c r="X495"/>
      <c r="Y495"/>
      <c r="Z495"/>
      <c r="AB495"/>
      <c r="AC495"/>
    </row>
    <row r="496" spans="24:29" x14ac:dyDescent="0.2">
      <c r="X496"/>
      <c r="Y496"/>
      <c r="Z496"/>
      <c r="AB496"/>
      <c r="AC496"/>
    </row>
    <row r="497" spans="24:29" x14ac:dyDescent="0.2">
      <c r="X497"/>
      <c r="Y497"/>
      <c r="Z497"/>
      <c r="AB497"/>
      <c r="AC497"/>
    </row>
    <row r="498" spans="24:29" x14ac:dyDescent="0.2">
      <c r="X498"/>
      <c r="Y498"/>
      <c r="Z498"/>
      <c r="AB498"/>
      <c r="AC498"/>
    </row>
    <row r="499" spans="24:29" x14ac:dyDescent="0.2">
      <c r="X499"/>
      <c r="Y499"/>
      <c r="Z499"/>
      <c r="AB499"/>
      <c r="AC499"/>
    </row>
    <row r="500" spans="24:29" x14ac:dyDescent="0.2">
      <c r="X500"/>
      <c r="Y500"/>
      <c r="Z500"/>
      <c r="AB500"/>
      <c r="AC500"/>
    </row>
    <row r="501" spans="24:29" x14ac:dyDescent="0.2">
      <c r="X501"/>
      <c r="Y501"/>
      <c r="Z501"/>
      <c r="AB501"/>
      <c r="AC501"/>
    </row>
    <row r="502" spans="24:29" x14ac:dyDescent="0.2">
      <c r="X502"/>
      <c r="Y502"/>
      <c r="Z502"/>
      <c r="AB502"/>
      <c r="AC502"/>
    </row>
    <row r="503" spans="24:29" x14ac:dyDescent="0.2">
      <c r="X503"/>
      <c r="Y503"/>
      <c r="Z503"/>
      <c r="AB503"/>
      <c r="AC503"/>
    </row>
    <row r="504" spans="24:29" x14ac:dyDescent="0.2">
      <c r="X504"/>
      <c r="Y504"/>
      <c r="Z504"/>
      <c r="AB504"/>
      <c r="AC504"/>
    </row>
    <row r="505" spans="24:29" x14ac:dyDescent="0.2">
      <c r="X505"/>
      <c r="Y505"/>
      <c r="Z505"/>
      <c r="AB505"/>
      <c r="AC505"/>
    </row>
    <row r="506" spans="24:29" x14ac:dyDescent="0.2">
      <c r="X506"/>
      <c r="Y506"/>
      <c r="Z506"/>
      <c r="AB506"/>
      <c r="AC506"/>
    </row>
    <row r="507" spans="24:29" x14ac:dyDescent="0.2">
      <c r="X507"/>
      <c r="Y507"/>
      <c r="Z507"/>
      <c r="AB507"/>
      <c r="AC507"/>
    </row>
  </sheetData>
  <sheetProtection algorithmName="SHA-512" hashValue="kai3RfNgh+R8zZThwdqWSZ552VjwAhJyWklbLZJ3p0uWhV3DEslEWrY0ehmr4cPJTxhJeNHIxlgCsAH/UKFwQQ==" saltValue="vNf+ZnPy/TYEDYhhJSHYxw==" spinCount="100000" sheet="1" objects="1" scenarios="1" selectLockedCells="1" selectUnlockedCells="1"/>
  <mergeCells count="4">
    <mergeCell ref="K8:M8"/>
    <mergeCell ref="O9:S9"/>
    <mergeCell ref="A3:D3"/>
    <mergeCell ref="H8:I8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4</vt:i4>
      </vt:variant>
    </vt:vector>
  </HeadingPairs>
  <TitlesOfParts>
    <vt:vector size="6" baseType="lpstr">
      <vt:lpstr>Simulateur</vt:lpstr>
      <vt:lpstr>Feuil2</vt:lpstr>
      <vt:lpstr>Grille_administrative</vt:lpstr>
      <vt:lpstr>Grille_informaticiens</vt:lpstr>
      <vt:lpstr>Grille_ingéconseil</vt:lpstr>
      <vt:lpstr>Grille_soignants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Collectif Sécurité Sociale</dc:creator>
  <cp:keywords/>
  <dc:description/>
  <cp:lastModifiedBy>Ambroise CROIZAT</cp:lastModifiedBy>
  <cp:revision/>
  <dcterms:created xsi:type="dcterms:W3CDTF">2024-08-26T06:42:13Z</dcterms:created>
  <dcterms:modified xsi:type="dcterms:W3CDTF">2025-01-10T13:03:31Z</dcterms:modified>
  <cp:category/>
  <cp:contentStatus/>
</cp:coreProperties>
</file>